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autoCompressPictures="0" defaultThemeVersion="124226"/>
  <mc:AlternateContent xmlns:mc="http://schemas.openxmlformats.org/markup-compatibility/2006">
    <mc:Choice Requires="x15">
      <x15ac:absPath xmlns:x15ac="http://schemas.microsoft.com/office/spreadsheetml/2010/11/ac" url="\\SFP.IDIR.BCGOV\U140\ALVADIAZ$\Profile\Desktop\WIP Folder\BC Related\Carbon Neutral\Project Profiles\Option 1E\"/>
    </mc:Choice>
  </mc:AlternateContent>
  <xr:revisionPtr revIDLastSave="0" documentId="10_ncr:100000_{46E383EF-B3BB-4525-9A81-68F1AB9AF4AD}" xr6:coauthVersionLast="31" xr6:coauthVersionMax="31" xr10:uidLastSave="{00000000-0000-0000-0000-000000000000}"/>
  <bookViews>
    <workbookView xWindow="0" yWindow="180" windowWidth="19440" windowHeight="8685" xr2:uid="{00000000-000D-0000-FFFF-FFFF00000000}"/>
  </bookViews>
  <sheets>
    <sheet name="GCC Matrix" sheetId="5" r:id="rId1"/>
    <sheet name="CD Info" sheetId="9" r:id="rId2"/>
    <sheet name="Forest LUP" sheetId="12" r:id="rId3"/>
    <sheet name="metadata" sheetId="10" r:id="rId4"/>
    <sheet name="regionLUT" sheetId="11" r:id="rId5"/>
  </sheets>
  <calcPr calcId="179017"/>
  <extLst>
    <ext xmlns:mx="http://schemas.microsoft.com/office/mac/excel/2008/main" uri="http://schemas.microsoft.com/office/mac/excel/2008/main">
      <mx:ArchID Flags="2"/>
    </ext>
  </extLst>
</workbook>
</file>

<file path=xl/calcChain.xml><?xml version="1.0" encoding="utf-8"?>
<calcChain xmlns="http://schemas.openxmlformats.org/spreadsheetml/2006/main">
  <c r="C33" i="5" l="1"/>
  <c r="F26" i="5" l="1"/>
  <c r="G33" i="5"/>
  <c r="F23" i="5" l="1"/>
  <c r="F21" i="5"/>
  <c r="C26" i="5" l="1"/>
  <c r="C52" i="5"/>
  <c r="C40" i="5"/>
  <c r="C46" i="5" s="1"/>
  <c r="C36" i="5"/>
  <c r="F33" i="5"/>
  <c r="C30" i="5"/>
  <c r="F30" i="5" s="1"/>
  <c r="G26" i="5"/>
  <c r="F25" i="5"/>
  <c r="C39" i="5" l="1"/>
  <c r="F22" i="5" l="1"/>
  <c r="A25" i="12" l="1"/>
  <c r="J1" i="12"/>
  <c r="I1" i="12"/>
  <c r="H1" i="12"/>
  <c r="G1" i="12"/>
  <c r="F1" i="12"/>
  <c r="E1" i="12"/>
  <c r="D1" i="12"/>
  <c r="C1" i="12"/>
  <c r="B1" i="12"/>
  <c r="B27" i="12"/>
  <c r="C37" i="5"/>
  <c r="C38" i="5"/>
  <c r="J316" i="9"/>
  <c r="D316" i="9"/>
  <c r="J315" i="9"/>
  <c r="D315" i="9"/>
  <c r="J284" i="9"/>
  <c r="D284" i="9"/>
  <c r="J283" i="9"/>
  <c r="D283" i="9"/>
  <c r="J251" i="9"/>
  <c r="D251" i="9"/>
  <c r="J250" i="9"/>
  <c r="D250" i="9"/>
  <c r="J219" i="9"/>
  <c r="D219" i="9"/>
  <c r="J218" i="9"/>
  <c r="J220" i="9" s="1"/>
  <c r="B20" i="9" s="1"/>
  <c r="D218" i="9"/>
  <c r="J187" i="9"/>
  <c r="D187" i="9"/>
  <c r="J186" i="9"/>
  <c r="D186" i="9"/>
  <c r="J155" i="9"/>
  <c r="D155" i="9"/>
  <c r="J154" i="9"/>
  <c r="D154" i="9"/>
  <c r="J123" i="9"/>
  <c r="D123" i="9"/>
  <c r="J122" i="9"/>
  <c r="J124" i="9" s="1"/>
  <c r="B17" i="9" s="1"/>
  <c r="D122" i="9"/>
  <c r="D90" i="9"/>
  <c r="J91" i="9"/>
  <c r="D91" i="9"/>
  <c r="D92" i="9" s="1"/>
  <c r="C16" i="9" s="1"/>
  <c r="J90" i="9"/>
  <c r="J59" i="9"/>
  <c r="J58" i="9"/>
  <c r="D59" i="9"/>
  <c r="D58" i="9"/>
  <c r="C51" i="5"/>
  <c r="B26" i="12" s="1"/>
  <c r="C50" i="5"/>
  <c r="B25" i="12" s="1"/>
  <c r="J317" i="9" l="1"/>
  <c r="B23" i="9" s="1"/>
  <c r="J285" i="9"/>
  <c r="B22" i="9" s="1"/>
  <c r="J252" i="9"/>
  <c r="B21" i="9" s="1"/>
  <c r="J188" i="9"/>
  <c r="B19" i="9" s="1"/>
  <c r="J156" i="9"/>
  <c r="B18" i="9" s="1"/>
  <c r="D156" i="9"/>
  <c r="C18" i="9" s="1"/>
  <c r="D188" i="9"/>
  <c r="C19" i="9" s="1"/>
  <c r="D220" i="9"/>
  <c r="C20" i="9" s="1"/>
  <c r="D252" i="9"/>
  <c r="C21" i="9" s="1"/>
  <c r="D285" i="9"/>
  <c r="C22" i="9" s="1"/>
  <c r="D317" i="9"/>
  <c r="C23" i="9" s="1"/>
  <c r="B29" i="12"/>
  <c r="J60" i="9"/>
  <c r="B15" i="9" s="1"/>
  <c r="J92" i="9"/>
  <c r="B16" i="9" s="1"/>
  <c r="D124" i="9"/>
  <c r="C17" i="9" s="1"/>
  <c r="D60" i="9"/>
  <c r="C15" i="9" s="1"/>
  <c r="K17" i="5"/>
  <c r="N17" i="5" s="1"/>
  <c r="K15" i="5"/>
  <c r="N15" i="5" s="1"/>
  <c r="K29" i="5"/>
  <c r="N29" i="5" s="1"/>
  <c r="K28" i="5"/>
  <c r="N28" i="5" s="1"/>
  <c r="K23" i="5"/>
  <c r="N23" i="5" s="1"/>
  <c r="K19" i="5"/>
  <c r="N19" i="5" s="1"/>
  <c r="K31" i="5"/>
  <c r="N31" i="5" s="1"/>
  <c r="K27" i="5"/>
  <c r="N27" i="5" s="1"/>
  <c r="K22" i="5"/>
  <c r="N22" i="5" s="1"/>
  <c r="K18" i="5"/>
  <c r="N18" i="5" s="1"/>
  <c r="K14" i="5"/>
  <c r="N14" i="5" s="1"/>
  <c r="K13" i="5"/>
  <c r="N13" i="5" s="1"/>
  <c r="K30" i="5"/>
  <c r="N30" i="5" s="1"/>
  <c r="K26" i="5"/>
  <c r="N26" i="5" s="1"/>
  <c r="K21" i="5"/>
  <c r="N21" i="5" s="1"/>
  <c r="K25" i="5"/>
  <c r="N25" i="5" s="1"/>
  <c r="K20" i="5"/>
  <c r="N20" i="5" s="1"/>
  <c r="K16" i="5"/>
  <c r="N16" i="5" s="1"/>
  <c r="K32" i="5"/>
  <c r="N32" i="5" s="1"/>
  <c r="F13" i="5"/>
  <c r="J4" i="12" l="1"/>
  <c r="C17" i="12"/>
  <c r="E13" i="12"/>
  <c r="C4" i="12"/>
  <c r="D62" i="5" s="1"/>
  <c r="H16" i="12"/>
  <c r="I12" i="12"/>
  <c r="I4" i="12"/>
  <c r="F7" i="12"/>
  <c r="D20" i="12"/>
  <c r="B13" i="12"/>
  <c r="F9" i="12"/>
  <c r="J14" i="12"/>
  <c r="D19" i="12"/>
  <c r="D4" i="12"/>
  <c r="F5" i="12"/>
  <c r="B17" i="12"/>
  <c r="E20" i="12"/>
  <c r="D5" i="12"/>
  <c r="H3" i="12"/>
  <c r="G4" i="12"/>
  <c r="F6" i="12"/>
  <c r="C7" i="12"/>
  <c r="D65" i="5" s="1"/>
  <c r="H8" i="12"/>
  <c r="J11" i="12"/>
  <c r="G6" i="12"/>
  <c r="B10" i="12"/>
  <c r="I15" i="12"/>
  <c r="B20" i="12"/>
  <c r="D12" i="12"/>
  <c r="C13" i="12"/>
  <c r="D71" i="5" s="1"/>
  <c r="B18" i="12"/>
  <c r="F19" i="12"/>
  <c r="D17" i="12"/>
  <c r="B9" i="12"/>
  <c r="J10" i="12"/>
  <c r="J17" i="12"/>
  <c r="G19" i="12"/>
  <c r="H2" i="12"/>
  <c r="G13" i="12"/>
  <c r="J6" i="12"/>
  <c r="H13" i="12"/>
  <c r="C10" i="12"/>
  <c r="D68" i="5" s="1"/>
  <c r="G14" i="12"/>
  <c r="J7" i="12"/>
  <c r="D9" i="12"/>
  <c r="F2" i="12"/>
  <c r="E2" i="12"/>
  <c r="H7" i="12"/>
  <c r="D6" i="12"/>
  <c r="I13" i="12"/>
  <c r="B2" i="12"/>
  <c r="F18" i="12"/>
  <c r="J2" i="12"/>
  <c r="C8" i="12"/>
  <c r="D66" i="5" s="1"/>
  <c r="H5" i="12"/>
  <c r="C16" i="12"/>
  <c r="D74" i="5" s="1"/>
  <c r="E8" i="12"/>
  <c r="H17" i="12"/>
  <c r="C20" i="12"/>
  <c r="D78" i="5" s="1"/>
  <c r="C18" i="12"/>
  <c r="D76" i="5" s="1"/>
  <c r="D75" i="5"/>
  <c r="G17" i="12"/>
  <c r="E6" i="12"/>
  <c r="H15" i="12"/>
  <c r="B8" i="12"/>
  <c r="F4" i="12"/>
  <c r="I5" i="12"/>
  <c r="I16" i="12"/>
  <c r="D15" i="12"/>
  <c r="H4" i="12"/>
  <c r="E14" i="12"/>
  <c r="G20" i="12"/>
  <c r="J3" i="12"/>
  <c r="C11" i="12"/>
  <c r="D69" i="5" s="1"/>
  <c r="E9" i="12"/>
  <c r="H6" i="12"/>
  <c r="I14" i="12"/>
  <c r="B16" i="12"/>
  <c r="D14" i="12"/>
  <c r="F12" i="12"/>
  <c r="H18" i="12"/>
  <c r="J16" i="12"/>
  <c r="C14" i="12"/>
  <c r="D72" i="5" s="1"/>
  <c r="F10" i="12"/>
  <c r="I19" i="12"/>
  <c r="B5" i="12"/>
  <c r="E4" i="12"/>
  <c r="I8" i="12"/>
  <c r="C3" i="12"/>
  <c r="D61" i="5" s="1"/>
  <c r="D13" i="12"/>
  <c r="F11" i="12"/>
  <c r="I20" i="12"/>
  <c r="B11" i="12"/>
  <c r="E7" i="12"/>
  <c r="F15" i="12"/>
  <c r="C2" i="12"/>
  <c r="D60" i="5" s="1"/>
  <c r="E19" i="12"/>
  <c r="H12" i="12"/>
  <c r="D11" i="12"/>
  <c r="F3" i="12"/>
  <c r="G8" i="12"/>
  <c r="I18" i="12"/>
  <c r="J13" i="12"/>
  <c r="C19" i="12"/>
  <c r="D77" i="5" s="1"/>
  <c r="D10" i="12"/>
  <c r="F20" i="12"/>
  <c r="G7" i="12"/>
  <c r="I3" i="12"/>
  <c r="J12" i="12"/>
  <c r="B6" i="12"/>
  <c r="E15" i="12"/>
  <c r="G5" i="12"/>
  <c r="I11" i="12"/>
  <c r="B15" i="12"/>
  <c r="D16" i="12"/>
  <c r="G10" i="12"/>
  <c r="J19" i="12"/>
  <c r="B7" i="12"/>
  <c r="C5" i="12"/>
  <c r="D63" i="5" s="1"/>
  <c r="E16" i="12"/>
  <c r="G2" i="12"/>
  <c r="H9" i="12"/>
  <c r="J15" i="12"/>
  <c r="C9" i="12"/>
  <c r="D67" i="5" s="1"/>
  <c r="B3" i="12"/>
  <c r="E12" i="12"/>
  <c r="B19" i="12"/>
  <c r="C6" i="12"/>
  <c r="D64" i="5" s="1"/>
  <c r="E11" i="12"/>
  <c r="G9" i="12"/>
  <c r="J18" i="12"/>
  <c r="E18" i="12"/>
  <c r="F17" i="12"/>
  <c r="G12" i="12"/>
  <c r="H11" i="12"/>
  <c r="I10" i="12"/>
  <c r="J5" i="12"/>
  <c r="B4" i="12"/>
  <c r="D2" i="12"/>
  <c r="E17" i="12"/>
  <c r="F16" i="12"/>
  <c r="G15" i="12"/>
  <c r="H10" i="12"/>
  <c r="I9" i="12"/>
  <c r="J8" i="12"/>
  <c r="G3" i="12"/>
  <c r="D3" i="12"/>
  <c r="G18" i="12"/>
  <c r="B14" i="12"/>
  <c r="C12" i="12"/>
  <c r="D70" i="5" s="1"/>
  <c r="D8" i="12"/>
  <c r="F14" i="12"/>
  <c r="H20" i="12"/>
  <c r="I7" i="12"/>
  <c r="D7" i="12"/>
  <c r="E10" i="12"/>
  <c r="F13" i="12"/>
  <c r="G16" i="12"/>
  <c r="H19" i="12"/>
  <c r="I2" i="12"/>
  <c r="I6" i="12"/>
  <c r="J9" i="12"/>
  <c r="B12" i="12"/>
  <c r="C15" i="12"/>
  <c r="D73" i="5" s="1"/>
  <c r="D18" i="12"/>
  <c r="E3" i="12"/>
  <c r="E5" i="12"/>
  <c r="F8" i="12"/>
  <c r="G11" i="12"/>
  <c r="H14" i="12"/>
  <c r="I17" i="12"/>
  <c r="J20" i="12"/>
  <c r="F17" i="5"/>
  <c r="F14" i="5"/>
  <c r="F15" i="5"/>
  <c r="F16" i="5"/>
  <c r="F18" i="5"/>
  <c r="F19" i="5"/>
  <c r="F20" i="5"/>
  <c r="C5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Hegg</author>
    <author>Daniel Hegg User</author>
    <author>Hill, Jennifer CSCD:EX</author>
  </authors>
  <commentList>
    <comment ref="G16" authorId="0" shapeId="0" xr:uid="{00000000-0006-0000-0000-000001000000}">
      <text>
        <r>
          <rPr>
            <b/>
            <sz val="9"/>
            <color indexed="81"/>
            <rFont val="Arial"/>
            <family val="2"/>
          </rPr>
          <t>Any land parcel that would be acquired by a local government that has significant forested areas (&gt;650 ha) would be expected to undergo a timber evaluation as part of the assessment and land valuation of that asset prior to purchase. If carbon credits are being sought as part of the acquisition, it is even more important that this type of quantitative assessment be performed. A typical timber appraisal consists of identification of the types and age of trees present, the extent and location of the forested areas, and the health of the stands.</t>
        </r>
        <r>
          <rPr>
            <sz val="10"/>
            <color indexed="81"/>
            <rFont val="Arial"/>
            <family val="2"/>
          </rPr>
          <t xml:space="preserve">
</t>
        </r>
      </text>
    </comment>
    <comment ref="C22" authorId="0" shapeId="0" xr:uid="{00000000-0006-0000-0000-000002000000}">
      <text>
        <r>
          <rPr>
            <b/>
            <sz val="9"/>
            <color indexed="81"/>
            <rFont val="Arial"/>
            <family val="2"/>
          </rPr>
          <t xml:space="preserve">Lands operated by Regional and Local Governments as a Public Park”, “Park Reserve” or “Conservation Area”, have a high degree of active management (including regular patrols and policing), in contrast to many areas protected by covenant where monitoring and enforcement may be passive or periodic. </t>
        </r>
      </text>
    </comment>
    <comment ref="C23" authorId="0" shapeId="0" xr:uid="{00000000-0006-0000-0000-000003000000}">
      <text>
        <r>
          <rPr>
            <b/>
            <sz val="9"/>
            <color indexed="81"/>
            <rFont val="Arial"/>
            <family val="2"/>
          </rPr>
          <t xml:space="preserve">Forest management plan is needed to identify how the land parcel will be managed, maintained and protected under the new ownership of the local government, including how the existing forest carbon will be protected. Such a plan overlaps considerably with a Park Management Plan and also the requirements to protect a property’s ecological values in the event the land is partially or fully acquired under the Federal Ecological Gifts Program. A typical management plan would include fire and pest management planning, and designate (consistent with park zoning) those areas that may potentially be developed (deforested) to accommodate infrastructure such as parking lots, buildings and picnic areas. The designation of such, "development areas" indicates the maximum extent to which  park lands may be converted over the long term as well as any areas where existing disturbed lands will be reforested or otherwise restored. </t>
        </r>
        <r>
          <rPr>
            <sz val="10"/>
            <color indexed="81"/>
            <rFont val="Arial"/>
            <family val="2"/>
          </rPr>
          <t xml:space="preserve">  
</t>
        </r>
      </text>
    </comment>
    <comment ref="C25" authorId="1" shapeId="0" xr:uid="{00000000-0006-0000-0000-000004000000}">
      <text>
        <r>
          <rPr>
            <b/>
            <sz val="9"/>
            <color indexed="81"/>
            <rFont val="Arial"/>
            <family val="2"/>
          </rPr>
          <t>Note: Eligible Forest is the total forested area, in hectares, that is currently undeveloped but zoned for development to a more intensive use. This value should exclude the upper limit of the 5% park land requirement set out in section 941 of the Local Government Act.</t>
        </r>
      </text>
    </comment>
    <comment ref="C26" authorId="2" shapeId="0" xr:uid="{00000000-0006-0000-0000-000005000000}">
      <text>
        <r>
          <rPr>
            <b/>
            <sz val="9"/>
            <color indexed="81"/>
            <rFont val="Tahoma"/>
            <family val="2"/>
          </rPr>
          <t xml:space="preserve">Pathway 1 – means you will be using the calculator’s modelled gross carbon values and net down variables to estimate reductions, and,
• Pathway 2 – means you will not be using the calculators’ modelled values because you have engaged a Registered Professional Forester with carbon expertise to model the gross carbon values. You will still use the calculator’s net down variables after you have input you modelled values. </t>
        </r>
        <r>
          <rPr>
            <sz val="9"/>
            <color indexed="81"/>
            <rFont val="Tahoma"/>
            <family val="2"/>
          </rPr>
          <t xml:space="preserve">
</t>
        </r>
      </text>
    </comment>
    <comment ref="C33" authorId="2" shapeId="0" xr:uid="{00000000-0006-0000-0000-000006000000}">
      <text>
        <r>
          <rPr>
            <b/>
            <sz val="9"/>
            <color indexed="81"/>
            <rFont val="Tahoma"/>
            <charset val="1"/>
          </rPr>
          <t>This is equal to the % land that would have been developed under baseline scenario minus % land developed under project scenario.</t>
        </r>
        <r>
          <rPr>
            <sz val="9"/>
            <color indexed="81"/>
            <rFont val="Tahoma"/>
            <charset val="1"/>
          </rPr>
          <t xml:space="preserve">
</t>
        </r>
      </text>
    </comment>
    <comment ref="G33" authorId="2" shapeId="0" xr:uid="{00000000-0006-0000-0000-000007000000}">
      <text>
        <r>
          <rPr>
            <b/>
            <sz val="9"/>
            <color indexed="81"/>
            <rFont val="Tahoma"/>
            <family val="2"/>
          </rPr>
          <t xml:space="preserve">By examining local land use bylaws and restrictions and the patterns of development on similar lands, a RPP can provide considered expert opinion on the expected extent of the forested land that would be cleared in the baseline and project scenarios. </t>
        </r>
        <r>
          <rPr>
            <sz val="9"/>
            <color indexed="81"/>
            <rFont val="Tahoma"/>
            <family val="2"/>
          </rPr>
          <t xml:space="preserve">
</t>
        </r>
      </text>
    </comment>
    <comment ref="C49" authorId="0" shapeId="0" xr:uid="{00000000-0006-0000-0000-000008000000}">
      <text>
        <r>
          <rPr>
            <b/>
            <sz val="9"/>
            <color indexed="81"/>
            <rFont val="Arial"/>
            <family val="2"/>
          </rPr>
          <t>Note that this value is only applied to projects that do not complete a forest inventory and thus rely on the default values embedded in the calculator.</t>
        </r>
        <r>
          <rPr>
            <sz val="9"/>
            <color indexed="81"/>
            <rFont val="Tahoma"/>
            <family val="2"/>
          </rPr>
          <t xml:space="preserve">
</t>
        </r>
      </text>
    </comment>
    <comment ref="D49" authorId="0" shapeId="0" xr:uid="{00000000-0006-0000-0000-000009000000}">
      <text>
        <r>
          <rPr>
            <b/>
            <sz val="9"/>
            <color indexed="81"/>
            <rFont val="Arial"/>
            <family val="2"/>
          </rPr>
          <t>Please note that this value is overridden if an actual inventory and project specific HWP is used in the modeling.</t>
        </r>
      </text>
    </comment>
    <comment ref="D51" authorId="0" shapeId="0" xr:uid="{00000000-0006-0000-0000-00000A000000}">
      <text>
        <r>
          <rPr>
            <b/>
            <sz val="9"/>
            <color indexed="81"/>
            <rFont val="Arial"/>
            <family val="2"/>
          </rPr>
          <t>Leakage is the possibility that an emission reduction or removal activity, such as preserving a forest from logging, will simply occur somewhere else as a result of the forest carbon project occurring.</t>
        </r>
      </text>
    </comment>
  </commentList>
</comments>
</file>

<file path=xl/sharedStrings.xml><?xml version="1.0" encoding="utf-8"?>
<sst xmlns="http://schemas.openxmlformats.org/spreadsheetml/2006/main" count="899" uniqueCount="242">
  <si>
    <t>Yes</t>
  </si>
  <si>
    <t>No</t>
  </si>
  <si>
    <t>Instructions</t>
  </si>
  <si>
    <t>Deforestation emissions for the Mid-North Coast</t>
  </si>
  <si>
    <t>Deforestation emissions for the Cariboo</t>
  </si>
  <si>
    <t>25% of Harvested carbon assumed stored (i.e. not emitted)</t>
  </si>
  <si>
    <t>Deforestation emissions for the Skeena</t>
  </si>
  <si>
    <t>Deforestation emissions for the Omineca</t>
  </si>
  <si>
    <t>Deforestation emissions for the Kootenay-Boundary</t>
  </si>
  <si>
    <t>27% of Harvested carbon assumed stored (i.e. not emitted)</t>
  </si>
  <si>
    <t>Time Since Deforestation</t>
  </si>
  <si>
    <t>MinOfCO2ePerHa</t>
  </si>
  <si>
    <t>MaxOfCO2ePerHa</t>
  </si>
  <si>
    <t>AvgOfCO2ePerHa</t>
  </si>
  <si>
    <t>Type of deforestation activity</t>
  </si>
  <si>
    <t>Uproot+burn</t>
  </si>
  <si>
    <t>Uproot+decay</t>
  </si>
  <si>
    <t>burn</t>
  </si>
  <si>
    <t>decay</t>
  </si>
  <si>
    <t>Decay</t>
  </si>
  <si>
    <t>SUMMARY</t>
  </si>
  <si>
    <t>TOTALS</t>
  </si>
  <si>
    <t>Deforestation emissions for Vancouver Island</t>
  </si>
  <si>
    <t>Deforestation emissions for the Thomson-Okanagan</t>
  </si>
  <si>
    <t>Deforestation emissions for BC by region</t>
  </si>
  <si>
    <t>Do Not Touch This Sheet</t>
    <phoneticPr fontId="7" type="noConversion"/>
  </si>
  <si>
    <t>GCC Baseline Default</t>
    <phoneticPr fontId="7" type="noConversion"/>
  </si>
  <si>
    <t>GCC Leakage Default</t>
    <phoneticPr fontId="7" type="noConversion"/>
  </si>
  <si>
    <t>GCC Risk Default</t>
    <phoneticPr fontId="7" type="noConversion"/>
  </si>
  <si>
    <t>GCC Uncertainty Default</t>
    <phoneticPr fontId="7" type="noConversion"/>
  </si>
  <si>
    <t>Omineca</t>
    <phoneticPr fontId="7" type="noConversion"/>
  </si>
  <si>
    <t>Kootenay Boundary</t>
  </si>
  <si>
    <t>Kootenay Boundary</t>
    <phoneticPr fontId="7" type="noConversion"/>
  </si>
  <si>
    <t>Thompson Okanagan</t>
  </si>
  <si>
    <t>Thompson Okanagan</t>
    <phoneticPr fontId="7" type="noConversion"/>
  </si>
  <si>
    <t>Populate the black bordered cells (inputs) in the calculator to get an estimate of your projects potential under the GCC option</t>
  </si>
  <si>
    <t>GCC Lookup Table - Ref: C.Dymond Values Below</t>
    <phoneticPr fontId="7" type="noConversion"/>
  </si>
  <si>
    <t>Conversion to settlements</t>
  </si>
  <si>
    <t xml:space="preserve">C.Dymond </t>
  </si>
  <si>
    <t>Deforestation emissions for the South Coast</t>
  </si>
  <si>
    <t xml:space="preserve">Enter the number of hectares of eligible forest. </t>
    <phoneticPr fontId="7" type="noConversion"/>
  </si>
  <si>
    <t>Project Location</t>
    <phoneticPr fontId="7" type="noConversion"/>
  </si>
  <si>
    <t>Input</t>
    <phoneticPr fontId="7" type="noConversion"/>
  </si>
  <si>
    <t>Please proceed to the estimator.</t>
    <phoneticPr fontId="7" type="noConversion"/>
  </si>
  <si>
    <t>Project Name</t>
    <phoneticPr fontId="7" type="noConversion"/>
  </si>
  <si>
    <t>South Coast</t>
  </si>
  <si>
    <t>Vancouver Island</t>
  </si>
  <si>
    <t>Vancouver Island</t>
    <phoneticPr fontId="7" type="noConversion"/>
  </si>
  <si>
    <t>Mid-North Coast</t>
  </si>
  <si>
    <t>Mid-North Coast</t>
    <phoneticPr fontId="7" type="noConversion"/>
  </si>
  <si>
    <t>Cariboo</t>
  </si>
  <si>
    <t>Cariboo</t>
    <phoneticPr fontId="7" type="noConversion"/>
  </si>
  <si>
    <t>North East</t>
  </si>
  <si>
    <t>North East</t>
    <phoneticPr fontId="7" type="noConversion"/>
  </si>
  <si>
    <t>Skeena</t>
  </si>
  <si>
    <t>Skeena</t>
    <phoneticPr fontId="7" type="noConversion"/>
  </si>
  <si>
    <t>Omineca</t>
  </si>
  <si>
    <t>Default Values</t>
    <phoneticPr fontId="7" type="noConversion"/>
  </si>
  <si>
    <t>Inventory</t>
    <phoneticPr fontId="7" type="noConversion"/>
  </si>
  <si>
    <t>Covenant</t>
    <phoneticPr fontId="7" type="noConversion"/>
  </si>
  <si>
    <t>No Covenant</t>
    <phoneticPr fontId="7" type="noConversion"/>
  </si>
  <si>
    <t>Project Period</t>
    <phoneticPr fontId="7" type="noConversion"/>
  </si>
  <si>
    <t>Not Sure</t>
  </si>
  <si>
    <t>All Harvested carbon assumed instantly emitted</t>
  </si>
  <si>
    <t>All harvested carbon assumed emitted</t>
  </si>
  <si>
    <t>Deforestation emissions for the North-East</t>
  </si>
  <si>
    <t>Source:</t>
  </si>
  <si>
    <t>Databases used for the National and BC GHG Inventory reports</t>
  </si>
  <si>
    <t>Cite as:</t>
  </si>
  <si>
    <t>Ministry of Environment 2011. British Columbia Greenhouse Gas Inventory Report 2010</t>
  </si>
  <si>
    <t>http://www.env.gov.bc.ca/cas/mitigation/ghg_inventory/pdf/pir-2010-full-report.pdf</t>
  </si>
  <si>
    <t>R:\!Workgrp\Forest Carbon\NIR\NIR2012_DBs\CoastResults1_MPBLabellingFixed.mdb</t>
  </si>
  <si>
    <t>Queries</t>
  </si>
  <si>
    <t>Flux</t>
  </si>
  <si>
    <t>FROM (tblEcoBoundary INNER JOIN (tblAdminBoundary INNER JOIN tblSPU ON tblAdminBoundary.AdminBoundaryID = tblSPU.AdminBoundaryID) ON tblEcoBoundary.EcoBoundaryID = tblSPU.EcoBoundaryID) INNER JOIN (tblLandClasses INNER JOIN (tblDisturbanceType INNER JOIN tblFluxIndicators ON tblDisturbanceType.DistTypeID = tblFluxIndicators.DistTypeID) ON tblLandClasses.LandClassID = tblFluxIndicators.LandClassID) ON tblSPU.SPUID = tblFluxIndicators.SPUID</t>
  </si>
  <si>
    <t>HAVING (((tblFluxIndicators.LandClassID)=14));</t>
  </si>
  <si>
    <t>Area</t>
  </si>
  <si>
    <t>SELECT tblEcoBoundary.EcoBoundaryName, tblAdminBoundary.AdminBoundaryName, tblDistIndicators.DistTypeID, tblDisturbanceType.DistTypeName, tblDistIndicators.kf3, [TimeStep]+1989 AS [Year], Sum(tblDistIndicators.DistArea) AS SumOfDistArea, tblLandClasses.LandClassID</t>
  </si>
  <si>
    <t>FROM (tblEcoBoundary INNER JOIN (tblAdminBoundary INNER JOIN tblSPU ON tblAdminBoundary.AdminBoundaryID=tblSPU.AdminBoundaryID) ON tblEcoBoundary.EcoBoundaryID=tblSPU.EcoBoundaryID) INNER JOIN (tblLandClasses INNER JOIN (tblDisturbanceType INNER JOIN tblDistIndicators ON tblDisturbanceType.DistTypeID=tblDistIndicators.DistTypeID) ON tblLandClasses.LandClassID=tblDistIndicators.LandClassID) ON tblSPU.SPUID=tblDistIndicators.SPUID</t>
  </si>
  <si>
    <t>GROUP BY tblEcoBoundary.EcoBoundaryName, tblAdminBoundary.AdminBoundaryName, tblDistIndicators.DistTypeID, tblDisturbanceType.DistTypeName, tblDistIndicators.kf3, [TimeStep]+1989, tblLandClasses.LandClassID</t>
  </si>
  <si>
    <t>HAVING (((tblLandClasses.LandClassID)=14));</t>
  </si>
  <si>
    <t>Emit per ha with storage in HWP</t>
  </si>
  <si>
    <t>SELECT CD_DeforestationEmissionsv1.EcoBoundaryName, CD_DeforestationEmissionsv1.AdminBoundaryName, CD_DeforestationEmissionsv1.DistTypeID, CD_DeforestationEmissionsv1.DistTypeName, CD_DeforestationEmissionsv1.kf3, CD_DeforestationEmissionsv1.Year, [CD_DeforestationEmissionsv1]![Year]-[CD_DeforestationEmissionsv1]![kf3] AS tSinceD, ([CD_DeforestationEmissionsv1]![NetCO2emissions/removals_CO2e]+[CD_DeforestationEmissionsv1]![SumOfCOProduction_CO2e]+[CD_DeforestationEmissionsv1]![SumOfCH4Production_CO2e]+[CD_DeforestationEmissionsv1]![N2O_CO2e])-([CD_DeforestationEmissionsv1]![ToFps]*0.27) AS EmissionsCO2e, CD_DeforestAreav1.SumOfDistArea AS Ha, (([CD_DeforestationEmissionsv1]![NetCO2emissions/removals_CO2e]+[CD_DeforestationEmissionsv1]![SumOfCOProduction_CO2e]+[CD_DeforestationEmissionsv1]![SumOfCH4Production_CO2e]+[CD_DeforestationEmissionsv1]![N2O_CO2e])-([CD_DeforestationEmissionsv1]![ToFps]*0.27))/[CD_DeforestAreav1]![SumOfDistArea] AS CO2ePerHa</t>
  </si>
  <si>
    <t>FROM CD_DeforestAreav1 INNER JOIN CD_DeforestationEmissionsv1 ON (CD_DeforestAreav1.Year = CD_DeforestationEmissionsv1.Year) AND (CD_DeforestAreav1.kf3 = CD_DeforestationEmissionsv1.kf3) AND (CD_DeforestAreav1.DistTypeID = CD_DeforestationEmissionsv1.DistTypeID) AND (CD_DeforestAreav1.AdminBoundaryName = CD_DeforestationEmissionsv1.AdminBoundaryName) AND (CD_DeforestAreav1.EcoBoundaryName = CD_DeforestationEmissionsv1.EcoBoundaryName)</t>
  </si>
  <si>
    <t>WHERE (((CD_DeforestAreav1.SumOfDistArea)&gt;=1));</t>
  </si>
  <si>
    <t>SouthCoast</t>
  </si>
  <si>
    <t>SELECT CD_DeforestationEmitPerHaV2.tSinceD, Min(CD_DeforestationEmitPerHaV2.CO2ePerHa) AS MinOfCO2ePerHa, Max(CD_DeforestationEmitPerHaV2.CO2ePerHa) AS MaxOfCO2ePerHa, Avg(CD_DeforestationEmitPerHaV2.CO2ePerHa) AS AvgOfCO2ePerHa, CD_Def_distTypeLUT.[Disturbance Category Name], RegionLUT.[Region for deforestation emission purposes]</t>
  </si>
  <si>
    <t>FROM (CD_Def_distTypeLUT INNER JOIN CD_DeforestationEmitPerHaV2 ON CD_Def_distTypeLUT.DisturbanceType = CD_DeforestationEmitPerHaV2.DistTypeName) INNER JOIN RegionLUT ON CD_DeforestationEmitPerHaV2.AdminBoundaryName = RegionLUT.AdminBoundaryName</t>
  </si>
  <si>
    <t>GROUP BY CD_DeforestationEmitPerHaV2.tSinceD, CD_Def_distTypeLUT.[Disturbance Category Name], RegionLUT.[Region for deforestation emission purposes], CD_Def_distTypeLUT.[Disturbance Category]</t>
  </si>
  <si>
    <t>HAVING (((RegionLUT.[Region for deforestation emission purposes]) Like "South*"));</t>
  </si>
  <si>
    <t>Region assignments generally follow this map:</t>
  </si>
  <si>
    <t>http://www.for.gov.bc.ca/ftp/hth/external/!publish/web/timber-tenures/TFL-TSA-District-Map_l.pdf</t>
  </si>
  <si>
    <t>AdminBoundaryID</t>
  </si>
  <si>
    <t>AdminBoundaryName</t>
  </si>
  <si>
    <t>Region for deforestation emission purposes</t>
  </si>
  <si>
    <t>100 Mile House TSA 23</t>
  </si>
  <si>
    <t>Bowron-Cottonwood TFL 52</t>
  </si>
  <si>
    <t>Quesnel TSA 26</t>
  </si>
  <si>
    <t>Williams Lake TSA 29</t>
  </si>
  <si>
    <t>Arrow Lakes TFL 23</t>
  </si>
  <si>
    <t>Kootenay-Boundary</t>
  </si>
  <si>
    <t>Arrow TSA 1</t>
  </si>
  <si>
    <t>Boundary TFL 8</t>
  </si>
  <si>
    <t>Boundary TSA 2</t>
  </si>
  <si>
    <t>Cranbrook TSA 5</t>
  </si>
  <si>
    <t>Glacier national park</t>
  </si>
  <si>
    <t>Golden TSA 7</t>
  </si>
  <si>
    <t>Invermere TSA 9</t>
  </si>
  <si>
    <t>Kootenay Lake TSA 13</t>
  </si>
  <si>
    <t>Kootenay national park</t>
  </si>
  <si>
    <t>Little Slocan TFL 3</t>
  </si>
  <si>
    <t>Mount Revelstoke national park</t>
  </si>
  <si>
    <t>Revelstoke TSA 27</t>
  </si>
  <si>
    <t>Yoho national park</t>
  </si>
  <si>
    <t>Goldstream TFL 56</t>
  </si>
  <si>
    <t>Selkirk TFL 55</t>
  </si>
  <si>
    <t>SpilIimacheen TFL 14</t>
  </si>
  <si>
    <t>Cordero-Knight TFL 45</t>
  </si>
  <si>
    <t>Mid-North coast</t>
  </si>
  <si>
    <t>Cranberry TSA 42</t>
  </si>
  <si>
    <t>Kalum TSA 10</t>
  </si>
  <si>
    <t>Kingcome TSA 33</t>
  </si>
  <si>
    <t>Kitimat TFL 41</t>
  </si>
  <si>
    <t>Mid Coast TSA 19</t>
  </si>
  <si>
    <t>North Coast TSA 21</t>
  </si>
  <si>
    <t>Port Edward TFL 1</t>
  </si>
  <si>
    <t>Queen Charlotte TSA 25</t>
  </si>
  <si>
    <t>Chetwynd TFL 48</t>
  </si>
  <si>
    <t>North-east</t>
  </si>
  <si>
    <t>Dawson Creek TSA 41</t>
  </si>
  <si>
    <t>Fort Nelson TSA 8</t>
  </si>
  <si>
    <t>Fort St. John TSA 40</t>
  </si>
  <si>
    <t>Mackenzie TSA 16</t>
  </si>
  <si>
    <t>Prince George TSA 24</t>
  </si>
  <si>
    <t>Naver TFL 53</t>
  </si>
  <si>
    <t>Sinclair TFL 30</t>
  </si>
  <si>
    <t>Bulkley TSA 3</t>
  </si>
  <si>
    <t>Cassiar TSA 4</t>
  </si>
  <si>
    <t>Kispiox TSA 12</t>
  </si>
  <si>
    <t>Lakes TSA 14</t>
  </si>
  <si>
    <t>Morice TSA 20</t>
  </si>
  <si>
    <t>Nass TSA 43</t>
  </si>
  <si>
    <t>Fraser TSA 30</t>
  </si>
  <si>
    <t>South coast</t>
  </si>
  <si>
    <t>Fraser-Homathco-Kingcome TFL 43</t>
  </si>
  <si>
    <t>Soo TSA 31</t>
  </si>
  <si>
    <t>Squamish TFL 38</t>
  </si>
  <si>
    <t>Sunshine Coast TSA 39</t>
  </si>
  <si>
    <t>Clearwater TFL 18</t>
  </si>
  <si>
    <t>Thomson-Okanagan</t>
  </si>
  <si>
    <t>Kamloops TSA 11</t>
  </si>
  <si>
    <t>Lillooet TSA 15</t>
  </si>
  <si>
    <t>Merritt TSA 18</t>
  </si>
  <si>
    <t>Okanagan TFL 49</t>
  </si>
  <si>
    <t>Okanagan TSA 22</t>
  </si>
  <si>
    <t>Sicamous TFL 33</t>
  </si>
  <si>
    <t>Alberni TFL 44</t>
  </si>
  <si>
    <t>Arrowsmith TSA 38</t>
  </si>
  <si>
    <t>Iisaak TFL 57</t>
  </si>
  <si>
    <t>Strathcona TSA 37</t>
  </si>
  <si>
    <t>Tahsis TFL 19</t>
  </si>
  <si>
    <t>Quatsino TFL 6</t>
  </si>
  <si>
    <t>Haida TFL 39</t>
  </si>
  <si>
    <t>Duncan Bay TFL 47</t>
  </si>
  <si>
    <t>Inkaneep TFL 15</t>
  </si>
  <si>
    <t>Jamieson Creek TFL 35</t>
  </si>
  <si>
    <t>Mac-Cariboo TFL 5</t>
  </si>
  <si>
    <t>Maquinna TFL 54</t>
  </si>
  <si>
    <t>Mission TFL 26</t>
  </si>
  <si>
    <t>Naka TFL 25</t>
  </si>
  <si>
    <t>Nimpkish TFL 37</t>
  </si>
  <si>
    <t>Tanizul TFL 42</t>
  </si>
  <si>
    <t>Toba TFL 10</t>
  </si>
  <si>
    <t>West Coast TFL 46</t>
  </si>
  <si>
    <t>Robson Valley TSA 17</t>
  </si>
  <si>
    <t>in the wrong DB - not with rest of Omineca</t>
  </si>
  <si>
    <t>Project Summary Information</t>
  </si>
  <si>
    <t>Hectares of Eligible Forest</t>
  </si>
  <si>
    <t>Project Carbon Benefit Summary</t>
  </si>
  <si>
    <t>Year</t>
  </si>
  <si>
    <t>Annual Benefit</t>
  </si>
  <si>
    <t>Risk Deduction Value to Account for Political, Environment and Natural Risks That May Occur And Cause a Release of the Carbon Benefit</t>
  </si>
  <si>
    <t>Project Life (Years)</t>
  </si>
  <si>
    <t>Item</t>
  </si>
  <si>
    <t>Deductions</t>
  </si>
  <si>
    <t xml:space="preserve">Total </t>
  </si>
  <si>
    <t>Year 0-1, Uproot+decay</t>
  </si>
  <si>
    <t>Years 2-19</t>
  </si>
  <si>
    <t>Gross Project Values</t>
  </si>
  <si>
    <t>Name</t>
  </si>
  <si>
    <t>Net Project Values</t>
  </si>
  <si>
    <t>Total Project Gross Carbon Benefit (tCO2e)</t>
  </si>
  <si>
    <t>Total Project Net Carbon Benefit (tCO2e)</t>
  </si>
  <si>
    <t>Factors</t>
  </si>
  <si>
    <t>Leakage</t>
  </si>
  <si>
    <t>Uncertainty</t>
  </si>
  <si>
    <t>Value</t>
  </si>
  <si>
    <t>Project Net down Variables:</t>
  </si>
  <si>
    <t>Leakage Deduction Value to Account for the Displaced Activity Occurring Elsewhere</t>
  </si>
  <si>
    <t>Model Uncertainty Value to Account for the Errors or Omissions in the Calculation of the Gross Carbon Benefit</t>
  </si>
  <si>
    <t>Local Government</t>
  </si>
  <si>
    <t>Critical Supporting Documents Required to Support Claim</t>
  </si>
  <si>
    <t>Enter Annual Carbon Benefit (net of HWP) in Adjacent Table (tCO2e)</t>
  </si>
  <si>
    <t>Annual Benefit Net of HWP (tCO2e)</t>
  </si>
  <si>
    <t>Percentage of eligible lands that was not deforested as a result of the project.</t>
  </si>
  <si>
    <t>Deduction for Harvested Carbon Assumed Stored (i.e. not emitted as a result of Harvested Wood Products (HWP)) in the Baseline and Project Scenario</t>
  </si>
  <si>
    <t>Are the project lands within the jurisdiction of your local government and in British Columbia?</t>
  </si>
  <si>
    <t>Proof of jurisdiction, e.g. a zoning bylaw</t>
  </si>
  <si>
    <t>Did the project start after September 26, 2007?</t>
  </si>
  <si>
    <t>Completed signed Project Plan Template and/or reservation/dedication bylaw</t>
  </si>
  <si>
    <t>Completed Project Plan Template and Self-Certification Template signed by the Project Designate.</t>
  </si>
  <si>
    <t>Does a zoning bylaw exist for the project lands and does it permit the deforestation and development of the project lands to a more intensive use?</t>
  </si>
  <si>
    <t xml:space="preserve">Zoning bylaw </t>
  </si>
  <si>
    <t xml:space="preserve">Agreement of purchase and sale or transfer of project lands from developer/land owner to the local government. If the lands are jointly owned, a separate agreement indicating local government’s carbon ownership.  </t>
  </si>
  <si>
    <t>Is it true that the project lands are not currently, and never were, in an offset project in a voluntary or mandatory carbon offset program?</t>
  </si>
  <si>
    <t>Agreement of purchase and sale or transfer of project lands containing no encumbrances related to carbon.</t>
  </si>
  <si>
    <t xml:space="preserve">Has a Registered Professional Planner (RPP) determined the percentage of lands that could have been deforested due to development in the baseline scenario and would be developed under the project scenario?  </t>
  </si>
  <si>
    <t>Has the Project Designate (e.g. CAO, CFO) signed a completed Project Plan Template and Self-Certification Template for the Option 1 AFCP?</t>
  </si>
  <si>
    <r>
      <t xml:space="preserve">Do the project lands meet BCs ‘Forest Land’ definition:  lands that are greater than or equal to 1 hectare (ha) in size and a minimum 20 m wide measured tree-base to tree-base? 
</t>
    </r>
    <r>
      <rPr>
        <b/>
        <sz val="9"/>
        <rFont val="Arial"/>
        <family val="2"/>
      </rPr>
      <t xml:space="preserve">Note: manicured parks and street trees are not eligible. </t>
    </r>
  </si>
  <si>
    <r>
      <t xml:space="preserve">Does the local government own the project lands and have exclusive rights to legal and commercial benefits of reductions associated with the avoided GHG emissions resulting from the project?
</t>
    </r>
    <r>
      <rPr>
        <b/>
        <sz val="9"/>
        <rFont val="Arial"/>
        <family val="2"/>
      </rPr>
      <t xml:space="preserve">Note: Local governments will need to provide documentation and attestation of undisputed title to all environmental benefits. </t>
    </r>
  </si>
  <si>
    <t xml:space="preserve">Report, memo etc. documenting estimate of lands that could have been developed under the baseline scenario and would be developed under the project scenario signed off by RPP. </t>
  </si>
  <si>
    <t>Pathway 1</t>
  </si>
  <si>
    <t>Pathway 2</t>
  </si>
  <si>
    <t>GCC Carbon Calculator</t>
  </si>
  <si>
    <t>Forest Carbon Benefit Assessment</t>
  </si>
  <si>
    <t>INSTRUCTIONS: Start at Step 1, provide your answer in the grey shaded areas below, address each question/requirement and work sequentially downwards. A carbon estimator is embedded to quantify the carbon benefit under the GCC Option 1 Avoided Forest Conversion Project (AFCP).</t>
  </si>
  <si>
    <t>Registered Professional Planner (RPP) confirmation</t>
  </si>
  <si>
    <t>Project Lands Protected by a Covenant</t>
  </si>
  <si>
    <t>Project Gross Carbon Benefit:</t>
  </si>
  <si>
    <t>Total Project Net Carbon Benefit (Net of HWP, Leakage, Permanence, Uncertainty).</t>
  </si>
  <si>
    <t>Annual Net Project Carbon Benefit:</t>
  </si>
  <si>
    <t>Annual Project Carbon Benefit (tCO2e)</t>
  </si>
  <si>
    <t>Forest Management Plan (FMP) with a section on carbon signed off by a Registered Professional Forester (RPF). Note the FMP must be in place within six months of making public a completed self certification template.</t>
  </si>
  <si>
    <t>Are you aware of the requirement to prepare and have a Registered Professional Forester (RPF) sign off on a Forest Management Plan within six months of making public the completed Self Certification Template.</t>
  </si>
  <si>
    <t>Are the projects lands already protected by a provincial or federal regulation, or by a local government regulation inplace prior to the initial signing of the Climate Action Charter in 2007?</t>
  </si>
  <si>
    <r>
      <t xml:space="preserve">Does the project prevent development on and protect forest land that could otherwise have been developed (i.e. does the project result in the avoided conversion of forest to non-forest use (e.g. urban development)?
</t>
    </r>
    <r>
      <rPr>
        <b/>
        <sz val="9"/>
        <rFont val="Arial"/>
        <family val="2"/>
      </rPr>
      <t xml:space="preserve">Note: Avoided logging is excluded under an AFCP </t>
    </r>
  </si>
  <si>
    <r>
      <t>Land title to the property containing the terms</t>
    </r>
    <r>
      <rPr>
        <sz val="11"/>
        <color theme="1"/>
        <rFont val="Calibri"/>
        <family val="2"/>
        <scheme val="minor"/>
      </rPr>
      <t xml:space="preserve"> </t>
    </r>
    <r>
      <rPr>
        <sz val="9"/>
        <color rgb="FF000000"/>
        <rFont val="Arial"/>
        <family val="2"/>
      </rPr>
      <t xml:space="preserve">of the covenant. </t>
    </r>
  </si>
  <si>
    <r>
      <t xml:space="preserve">Have the lands been protected with a Land Title Act s. 219 covenant to reduce the likelihood that the lands will be converted to a non-forest use in the future? 
</t>
    </r>
    <r>
      <rPr>
        <b/>
        <sz val="9"/>
        <rFont val="Arial"/>
        <family val="2"/>
      </rPr>
      <t>Note, if a covenant is placed on the project lands, there will be a 10% addition to the carbon benefit.</t>
    </r>
  </si>
  <si>
    <t>SELECT tblEcoBoundary.EcoBoundaryName, tblAdminBoundary.AdminBoundaryName, tblLandClasses.description, tblFluxIndicators.DistTypeID, tblDisturbanceType.DistTypeName, tblFluxIndicators.kf3, [tblFluxIndicators.TimeStep]+1989 AS [Year], Sum(([tblFluxIndicators].[GrossGrowth_AG]+[tblFluxIndicators].[GrossGrowth_BG]-[tblFluxIndicators].[BiomassToSoil]-[tblFluxIndicators].[SoftProduction]-[tblFluxIndicators].[HardProduction]-[tblFluxIndicators].[BioCO2Emission])+([tblFluxIndicators].[BiomassToSoil]-[tblFluxIndicators].[DOMCO2Emission]-[tblFluxIndicators].[DOMProduction]))*(-44/12) AS [NetCO2emissions/removals_CO2e], Sum([tblFluxIndicators].[COProduction])*(44/12) AS SumOfCOProduction_CO2e, Sum([tblFluxIndicators].[CH4Production])*(16/12)*21 AS SumOfCH4Production_CO2e, Sum(IIf([tblFluxIndicators].[CH4production]=0,0,[tblFluxindicators].[CO2production]*44/12*0.00017*310)) AS N2O_CO2e, Sum(([tblFluxIndicators]![SoftProduction]+[tblFluxIndicators]![HardProduction]+[tblFluxIndicators]![DOMProduction])*44/12) AS ToFps</t>
  </si>
  <si>
    <t>GROUP BY tblEcoBoundary.EcoBoundaryName, tblAdminBoundary.AdminBoundaryName, tblLandClasses.description, tblFluxIndicators.DistTypeID, tblDisturbanceType.DistTypeName, tblFluxIndicators.kf3, [tblFluxIndicators.TimeStep]+1989, tblFluxIndicators.LandClassID</t>
  </si>
  <si>
    <t>Aug 28 2014</t>
  </si>
  <si>
    <t>Fixed bug in query for 100% emission of HWP. Columns A-E unchanged from June 5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</si>
</sst>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1"/>
      <name val="Calibri"/>
      <family val="2"/>
      <scheme val="minor"/>
    </font>
    <font>
      <sz val="11"/>
      <color rgb="FF006100"/>
      <name val="Calibri"/>
      <family val="2"/>
      <scheme val="minor"/>
    </font>
    <font>
      <sz val="11"/>
      <color theme="0"/>
      <name val="Calibri"/>
      <family val="2"/>
      <scheme val="minor"/>
    </font>
    <font>
      <sz val="16"/>
      <color theme="1"/>
      <name val="Calibri"/>
      <family val="2"/>
      <scheme val="minor"/>
    </font>
    <font>
      <sz val="10"/>
      <color indexed="8"/>
      <name val="Arial"/>
      <family val="2"/>
    </font>
    <font>
      <sz val="11"/>
      <color indexed="8"/>
      <name val="Calibri"/>
      <family val="2"/>
    </font>
    <font>
      <sz val="8"/>
      <name val="Verdana"/>
    </font>
    <font>
      <sz val="20"/>
      <color indexed="10"/>
      <name val="Calibri"/>
    </font>
    <font>
      <sz val="9"/>
      <color indexed="81"/>
      <name val="Tahoma"/>
      <family val="2"/>
    </font>
    <font>
      <sz val="9"/>
      <color indexed="8"/>
      <name val="Arial"/>
      <family val="2"/>
    </font>
    <font>
      <b/>
      <sz val="9"/>
      <color indexed="8"/>
      <name val="Arial"/>
      <family val="2"/>
    </font>
    <font>
      <sz val="9"/>
      <name val="Arial"/>
      <family val="2"/>
    </font>
    <font>
      <b/>
      <sz val="9"/>
      <color theme="0"/>
      <name val="Arial"/>
      <family val="2"/>
    </font>
    <font>
      <b/>
      <i/>
      <sz val="9"/>
      <color indexed="8"/>
      <name val="Arial"/>
      <family val="2"/>
    </font>
    <font>
      <b/>
      <sz val="12"/>
      <color indexed="8"/>
      <name val="Arial"/>
      <family val="2"/>
    </font>
    <font>
      <sz val="9"/>
      <color theme="4" tint="0.59999389629810485"/>
      <name val="Arial"/>
      <family val="2"/>
    </font>
    <font>
      <sz val="9"/>
      <color theme="0"/>
      <name val="Arial"/>
      <family val="2"/>
    </font>
    <font>
      <b/>
      <sz val="10"/>
      <color rgb="FF333333"/>
      <name val="Segoe UI"/>
      <family val="2"/>
    </font>
    <font>
      <b/>
      <sz val="18"/>
      <color indexed="8"/>
      <name val="Arial"/>
      <family val="2"/>
    </font>
    <font>
      <sz val="18"/>
      <color indexed="8"/>
      <name val="Arial"/>
      <family val="2"/>
    </font>
    <font>
      <sz val="10"/>
      <color indexed="81"/>
      <name val="Arial"/>
      <family val="2"/>
    </font>
    <font>
      <b/>
      <sz val="9"/>
      <color theme="4" tint="0.59999389629810485"/>
      <name val="Arial"/>
      <family val="2"/>
    </font>
    <font>
      <b/>
      <sz val="9"/>
      <name val="Arial"/>
      <family val="2"/>
    </font>
    <font>
      <b/>
      <sz val="9"/>
      <color indexed="81"/>
      <name val="Tahoma"/>
      <family val="2"/>
    </font>
    <font>
      <sz val="9"/>
      <color rgb="FF000000"/>
      <name val="Arial"/>
      <family val="2"/>
    </font>
    <font>
      <sz val="9"/>
      <color theme="1"/>
      <name val="Arial"/>
      <family val="2"/>
    </font>
    <font>
      <b/>
      <sz val="9"/>
      <color indexed="81"/>
      <name val="Arial"/>
      <family val="2"/>
    </font>
    <font>
      <b/>
      <sz val="16"/>
      <name val="Arial"/>
      <family val="2"/>
    </font>
    <font>
      <sz val="18"/>
      <name val="Arial"/>
      <family val="2"/>
    </font>
    <font>
      <b/>
      <i/>
      <sz val="9"/>
      <name val="Arial"/>
      <family val="2"/>
    </font>
    <font>
      <sz val="9"/>
      <color indexed="81"/>
      <name val="Tahoma"/>
      <charset val="1"/>
    </font>
    <font>
      <b/>
      <sz val="9"/>
      <color indexed="81"/>
      <name val="Tahoma"/>
      <charset val="1"/>
    </font>
    <font>
      <sz val="11"/>
      <color indexed="8"/>
      <name val="Calibri"/>
      <charset val="186"/>
    </font>
    <font>
      <sz val="11"/>
      <color indexed="8"/>
      <name val="Calibri"/>
    </font>
  </fonts>
  <fills count="2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7" tint="-0.249977111117893"/>
        <bgColor indexed="64"/>
      </patternFill>
    </fill>
    <fill>
      <patternFill patternType="solid">
        <fgColor indexed="22"/>
        <bgColor indexed="64"/>
      </patternFill>
    </fill>
    <fill>
      <patternFill patternType="solid">
        <fgColor indexed="8"/>
        <bgColor indexed="64"/>
      </patternFill>
    </fill>
    <fill>
      <patternFill patternType="solid">
        <fgColor indexed="44"/>
        <bgColor indexed="64"/>
      </patternFill>
    </fill>
    <fill>
      <patternFill patternType="solid">
        <fgColor indexed="9"/>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79998168889431442"/>
        <bgColor indexed="0"/>
      </patternFill>
    </fill>
    <fill>
      <patternFill patternType="solid">
        <fgColor rgb="FFC0C0C0"/>
        <bgColor indexed="64"/>
      </patternFill>
    </fill>
    <fill>
      <patternFill patternType="solid">
        <fgColor rgb="FF99CCFF"/>
        <bgColor indexed="64"/>
      </patternFill>
    </fill>
  </fills>
  <borders count="69">
    <border>
      <left/>
      <right/>
      <top/>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9"/>
      </left>
      <right/>
      <top style="thin">
        <color indexed="9"/>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thin">
        <color indexed="44"/>
      </left>
      <right style="thin">
        <color indexed="44"/>
      </right>
      <top style="thin">
        <color indexed="44"/>
      </top>
      <bottom style="thin">
        <color indexed="44"/>
      </bottom>
      <diagonal/>
    </border>
    <border>
      <left style="thin">
        <color indexed="44"/>
      </left>
      <right style="thin">
        <color indexed="44"/>
      </right>
      <top/>
      <bottom/>
      <diagonal/>
    </border>
    <border>
      <left/>
      <right style="thin">
        <color indexed="44"/>
      </right>
      <top style="thin">
        <color indexed="9"/>
      </top>
      <bottom style="thin">
        <color indexed="44"/>
      </bottom>
      <diagonal/>
    </border>
    <border>
      <left/>
      <right style="thin">
        <color indexed="44"/>
      </right>
      <top style="thin">
        <color indexed="44"/>
      </top>
      <bottom style="thin">
        <color indexed="44"/>
      </bottom>
      <diagonal/>
    </border>
    <border>
      <left style="thin">
        <color indexed="44"/>
      </left>
      <right style="thin">
        <color indexed="64"/>
      </right>
      <top style="thin">
        <color indexed="44"/>
      </top>
      <bottom style="thin">
        <color indexed="4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44"/>
      </right>
      <top style="thin">
        <color indexed="44"/>
      </top>
      <bottom style="thin">
        <color indexed="44"/>
      </bottom>
      <diagonal/>
    </border>
    <border>
      <left style="thin">
        <color indexed="44"/>
      </left>
      <right/>
      <top style="thin">
        <color indexed="44"/>
      </top>
      <bottom style="thin">
        <color indexed="44"/>
      </bottom>
      <diagonal/>
    </border>
    <border>
      <left style="thin">
        <color indexed="44"/>
      </left>
      <right style="thin">
        <color indexed="44"/>
      </right>
      <top style="thin">
        <color indexed="44"/>
      </top>
      <bottom/>
      <diagonal/>
    </border>
    <border>
      <left style="thin">
        <color indexed="9"/>
      </left>
      <right style="thin">
        <color indexed="9"/>
      </right>
      <top style="thin">
        <color indexed="9"/>
      </top>
      <bottom/>
      <diagonal/>
    </border>
    <border>
      <left style="thin">
        <color indexed="64"/>
      </left>
      <right style="thin">
        <color indexed="44"/>
      </right>
      <top style="thin">
        <color indexed="44"/>
      </top>
      <bottom/>
      <diagonal/>
    </border>
    <border>
      <left style="thin">
        <color indexed="44"/>
      </left>
      <right style="thin">
        <color indexed="44"/>
      </right>
      <top/>
      <bottom style="thin">
        <color indexed="4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9"/>
      </left>
      <right style="thin">
        <color indexed="9"/>
      </right>
      <top/>
      <bottom style="thin">
        <color indexed="9"/>
      </bottom>
      <diagonal/>
    </border>
    <border>
      <left style="thin">
        <color indexed="9"/>
      </left>
      <right style="thin">
        <color indexed="64"/>
      </right>
      <top/>
      <bottom style="thin">
        <color indexed="9"/>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style="thin">
        <color indexed="64"/>
      </bottom>
      <diagonal/>
    </border>
    <border>
      <left style="thin">
        <color indexed="64"/>
      </left>
      <right/>
      <top/>
      <bottom style="thin">
        <color indexed="64"/>
      </bottom>
      <diagonal/>
    </border>
    <border>
      <left/>
      <right style="thin">
        <color theme="0"/>
      </right>
      <top style="thin">
        <color theme="0"/>
      </top>
      <bottom style="thin">
        <color indexed="64"/>
      </bottom>
      <diagonal/>
    </border>
    <border>
      <left/>
      <right/>
      <top style="thin">
        <color indexed="64"/>
      </top>
      <bottom style="thin">
        <color theme="0"/>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right/>
      <top style="thin">
        <color theme="0"/>
      </top>
      <bottom style="thin">
        <color theme="0"/>
      </bottom>
      <diagonal/>
    </border>
    <border>
      <left/>
      <right/>
      <top/>
      <bottom style="thin">
        <color indexed="64"/>
      </bottom>
      <diagonal/>
    </border>
    <border>
      <left style="thin">
        <color indexed="44"/>
      </left>
      <right/>
      <top/>
      <bottom style="thin">
        <color indexed="44"/>
      </bottom>
      <diagonal/>
    </border>
    <border>
      <left style="thin">
        <color indexed="64"/>
      </left>
      <right/>
      <top style="thin">
        <color indexed="64"/>
      </top>
      <bottom/>
      <diagonal/>
    </border>
    <border>
      <left/>
      <right style="thin">
        <color theme="0"/>
      </right>
      <top style="thin">
        <color theme="0"/>
      </top>
      <bottom/>
      <diagonal/>
    </border>
    <border>
      <left/>
      <right/>
      <top style="thin">
        <color indexed="64"/>
      </top>
      <bottom/>
      <diagonal/>
    </border>
    <border>
      <left/>
      <right/>
      <top style="thin">
        <color theme="0"/>
      </top>
      <bottom style="thin">
        <color indexed="64"/>
      </bottom>
      <diagonal/>
    </border>
    <border>
      <left style="thin">
        <color indexed="44"/>
      </left>
      <right/>
      <top/>
      <bottom/>
      <diagonal/>
    </border>
    <border>
      <left/>
      <right style="thin">
        <color indexed="44"/>
      </right>
      <top/>
      <bottom/>
      <diagonal/>
    </border>
    <border>
      <left style="thin">
        <color indexed="64"/>
      </left>
      <right/>
      <top style="thin">
        <color indexed="64"/>
      </top>
      <bottom style="thin">
        <color indexed="64"/>
      </bottom>
      <diagonal/>
    </border>
  </borders>
  <cellStyleXfs count="5">
    <xf numFmtId="0" fontId="0" fillId="0" borderId="0"/>
    <xf numFmtId="0" fontId="2" fillId="3" borderId="0" applyNumberFormat="0" applyBorder="0" applyAlignment="0" applyProtection="0"/>
    <xf numFmtId="0" fontId="5" fillId="0" borderId="0"/>
    <xf numFmtId="0" fontId="5" fillId="0" borderId="0"/>
    <xf numFmtId="0" fontId="5" fillId="0" borderId="0"/>
  </cellStyleXfs>
  <cellXfs count="212">
    <xf numFmtId="0" fontId="0" fillId="0" borderId="0" xfId="0"/>
    <xf numFmtId="0" fontId="4" fillId="0" borderId="0" xfId="0" applyFont="1"/>
    <xf numFmtId="3" fontId="0" fillId="0" borderId="0" xfId="0" applyNumberFormat="1"/>
    <xf numFmtId="0" fontId="1" fillId="3" borderId="0" xfId="1" applyFont="1"/>
    <xf numFmtId="3" fontId="1" fillId="3" borderId="0" xfId="1" applyNumberFormat="1" applyFont="1"/>
    <xf numFmtId="0" fontId="6" fillId="0" borderId="11" xfId="2" applyFont="1" applyFill="1" applyBorder="1" applyAlignment="1">
      <alignment horizontal="right" wrapText="1"/>
    </xf>
    <xf numFmtId="3" fontId="6" fillId="0" borderId="11" xfId="2" applyNumberFormat="1" applyFont="1" applyFill="1" applyBorder="1" applyAlignment="1">
      <alignment horizontal="right" wrapText="1"/>
    </xf>
    <xf numFmtId="0" fontId="6" fillId="0" borderId="11" xfId="2" applyFont="1" applyFill="1" applyBorder="1" applyAlignment="1">
      <alignment wrapText="1"/>
    </xf>
    <xf numFmtId="0" fontId="6" fillId="0" borderId="0" xfId="2" applyFont="1" applyFill="1" applyBorder="1" applyAlignment="1">
      <alignment horizontal="right" wrapText="1"/>
    </xf>
    <xf numFmtId="3" fontId="6" fillId="0" borderId="0" xfId="2" applyNumberFormat="1" applyFont="1" applyFill="1" applyBorder="1" applyAlignment="1">
      <alignment horizontal="right" wrapText="1"/>
    </xf>
    <xf numFmtId="0" fontId="6" fillId="0" borderId="0" xfId="2" applyFont="1" applyFill="1" applyBorder="1" applyAlignment="1">
      <alignment wrapText="1"/>
    </xf>
    <xf numFmtId="0" fontId="6" fillId="0" borderId="12" xfId="2" applyFont="1" applyFill="1" applyBorder="1" applyAlignment="1">
      <alignment horizontal="right" wrapText="1"/>
    </xf>
    <xf numFmtId="3" fontId="6" fillId="0" borderId="13" xfId="2" applyNumberFormat="1" applyFont="1" applyFill="1" applyBorder="1" applyAlignment="1">
      <alignment horizontal="right" wrapText="1"/>
    </xf>
    <xf numFmtId="3" fontId="6" fillId="0" borderId="13" xfId="2" applyNumberFormat="1" applyFont="1" applyFill="1" applyBorder="1" applyAlignment="1">
      <alignment horizontal="center" wrapText="1"/>
    </xf>
    <xf numFmtId="0" fontId="6" fillId="0" borderId="14" xfId="2" applyFont="1" applyFill="1" applyBorder="1" applyAlignment="1">
      <alignment horizontal="center" wrapText="1"/>
    </xf>
    <xf numFmtId="0" fontId="6" fillId="0" borderId="15" xfId="2" applyFont="1" applyFill="1" applyBorder="1" applyAlignment="1">
      <alignment horizontal="right" wrapText="1"/>
    </xf>
    <xf numFmtId="3" fontId="6" fillId="0" borderId="0" xfId="2" applyNumberFormat="1" applyFont="1" applyFill="1" applyBorder="1" applyAlignment="1">
      <alignment horizontal="center" wrapText="1"/>
    </xf>
    <xf numFmtId="1" fontId="6" fillId="0" borderId="16" xfId="2" applyNumberFormat="1" applyFont="1" applyFill="1" applyBorder="1" applyAlignment="1">
      <alignment horizontal="center" wrapText="1"/>
    </xf>
    <xf numFmtId="0" fontId="6" fillId="0" borderId="17" xfId="2" applyFont="1" applyFill="1" applyBorder="1" applyAlignment="1">
      <alignment horizontal="right" wrapText="1"/>
    </xf>
    <xf numFmtId="3" fontId="6" fillId="0" borderId="18" xfId="2" applyNumberFormat="1" applyFont="1" applyFill="1" applyBorder="1" applyAlignment="1">
      <alignment horizontal="right" wrapText="1"/>
    </xf>
    <xf numFmtId="3" fontId="6" fillId="0" borderId="18" xfId="2" applyNumberFormat="1" applyFont="1" applyFill="1" applyBorder="1" applyAlignment="1">
      <alignment horizontal="center" wrapText="1"/>
    </xf>
    <xf numFmtId="1" fontId="6" fillId="0" borderId="19" xfId="2" applyNumberFormat="1" applyFont="1" applyFill="1" applyBorder="1" applyAlignment="1">
      <alignment horizontal="center" wrapText="1"/>
    </xf>
    <xf numFmtId="0" fontId="1" fillId="5" borderId="0" xfId="1" applyFont="1" applyFill="1"/>
    <xf numFmtId="0" fontId="1" fillId="6" borderId="0" xfId="1" applyFont="1" applyFill="1"/>
    <xf numFmtId="3" fontId="1" fillId="6" borderId="0" xfId="1" applyNumberFormat="1" applyFont="1" applyFill="1"/>
    <xf numFmtId="0" fontId="1" fillId="4" borderId="0" xfId="1" applyFont="1" applyFill="1"/>
    <xf numFmtId="0" fontId="3" fillId="7" borderId="0" xfId="1" applyFont="1" applyFill="1"/>
    <xf numFmtId="3" fontId="3" fillId="7" borderId="0" xfId="1" applyNumberFormat="1" applyFont="1" applyFill="1"/>
    <xf numFmtId="0" fontId="8" fillId="0" borderId="0" xfId="0" applyFont="1"/>
    <xf numFmtId="0" fontId="0" fillId="8" borderId="4" xfId="0" applyFill="1" applyBorder="1"/>
    <xf numFmtId="9" fontId="0" fillId="8" borderId="4" xfId="0" applyNumberFormat="1" applyFill="1" applyBorder="1"/>
    <xf numFmtId="0" fontId="0" fillId="0" borderId="0" xfId="0" applyFill="1" applyBorder="1"/>
    <xf numFmtId="3" fontId="0" fillId="8" borderId="4" xfId="0" applyNumberFormat="1" applyFill="1" applyBorder="1" applyProtection="1">
      <protection locked="0"/>
    </xf>
    <xf numFmtId="0" fontId="0" fillId="9" borderId="0" xfId="0" applyFill="1"/>
    <xf numFmtId="3" fontId="0" fillId="9" borderId="0" xfId="0" applyNumberFormat="1" applyFill="1"/>
    <xf numFmtId="1" fontId="6" fillId="0" borderId="11" xfId="2" applyNumberFormat="1" applyFont="1" applyFill="1" applyBorder="1" applyAlignment="1">
      <alignment horizontal="right" wrapText="1"/>
    </xf>
    <xf numFmtId="12" fontId="0" fillId="8" borderId="4" xfId="0" applyNumberFormat="1" applyFill="1" applyBorder="1" applyProtection="1">
      <protection locked="0"/>
    </xf>
    <xf numFmtId="0" fontId="1" fillId="16" borderId="0" xfId="1" applyFont="1" applyFill="1"/>
    <xf numFmtId="164" fontId="6" fillId="0" borderId="0" xfId="2" applyNumberFormat="1" applyFont="1" applyFill="1" applyBorder="1" applyAlignment="1">
      <alignment horizontal="right" wrapText="1"/>
    </xf>
    <xf numFmtId="1" fontId="6" fillId="0" borderId="0" xfId="2" applyNumberFormat="1" applyFont="1" applyFill="1" applyBorder="1" applyAlignment="1">
      <alignment horizontal="right" wrapText="1"/>
    </xf>
    <xf numFmtId="0" fontId="1" fillId="14" borderId="0" xfId="1" applyFont="1" applyFill="1"/>
    <xf numFmtId="0" fontId="3" fillId="17" borderId="0" xfId="1" applyFont="1" applyFill="1"/>
    <xf numFmtId="0" fontId="1" fillId="18" borderId="0" xfId="1" applyFont="1" applyFill="1"/>
    <xf numFmtId="0" fontId="0" fillId="0" borderId="0" xfId="0" applyAlignment="1">
      <alignment horizontal="left"/>
    </xf>
    <xf numFmtId="0" fontId="0" fillId="0" borderId="0" xfId="0" applyNumberFormat="1"/>
    <xf numFmtId="0" fontId="6" fillId="19" borderId="48" xfId="4" applyFont="1" applyFill="1" applyBorder="1" applyAlignment="1">
      <alignment horizontal="center"/>
    </xf>
    <xf numFmtId="0" fontId="0" fillId="18" borderId="0" xfId="0" applyFill="1"/>
    <xf numFmtId="0" fontId="6" fillId="0" borderId="11" xfId="4" applyFont="1" applyFill="1" applyBorder="1" applyAlignment="1">
      <alignment horizontal="right" wrapText="1"/>
    </xf>
    <xf numFmtId="0" fontId="6" fillId="0" borderId="11" xfId="4" applyFont="1" applyFill="1" applyBorder="1" applyAlignment="1">
      <alignment wrapText="1"/>
    </xf>
    <xf numFmtId="0" fontId="10" fillId="10" borderId="29" xfId="0" applyFont="1" applyFill="1" applyBorder="1" applyProtection="1"/>
    <xf numFmtId="0" fontId="10" fillId="10" borderId="0" xfId="0" applyFont="1" applyFill="1" applyBorder="1" applyProtection="1"/>
    <xf numFmtId="0" fontId="10" fillId="8" borderId="0" xfId="0" applyFont="1" applyFill="1" applyBorder="1" applyAlignment="1" applyProtection="1">
      <alignment wrapText="1"/>
    </xf>
    <xf numFmtId="0" fontId="10" fillId="0" borderId="3" xfId="0" applyFont="1" applyBorder="1" applyProtection="1"/>
    <xf numFmtId="0" fontId="10" fillId="0" borderId="2" xfId="0" applyFont="1" applyBorder="1" applyProtection="1"/>
    <xf numFmtId="0" fontId="10" fillId="10" borderId="32" xfId="0" applyFont="1" applyFill="1" applyBorder="1" applyProtection="1"/>
    <xf numFmtId="0" fontId="10" fillId="10" borderId="37" xfId="0" applyFont="1" applyFill="1" applyBorder="1" applyProtection="1"/>
    <xf numFmtId="0" fontId="11" fillId="10" borderId="0" xfId="0" applyFont="1" applyFill="1" applyBorder="1" applyAlignment="1" applyProtection="1">
      <alignment wrapText="1"/>
    </xf>
    <xf numFmtId="0" fontId="10" fillId="10" borderId="0" xfId="0" applyFont="1" applyFill="1" applyBorder="1" applyAlignment="1" applyProtection="1">
      <alignment wrapText="1"/>
    </xf>
    <xf numFmtId="0" fontId="11" fillId="11" borderId="42" xfId="0" applyFont="1" applyFill="1" applyBorder="1" applyAlignment="1" applyProtection="1">
      <alignment horizontal="left" vertical="center" wrapText="1"/>
    </xf>
    <xf numFmtId="0" fontId="11" fillId="11" borderId="23" xfId="0" applyFont="1" applyFill="1" applyBorder="1" applyAlignment="1" applyProtection="1">
      <alignment horizontal="left" vertical="center" wrapText="1"/>
    </xf>
    <xf numFmtId="0" fontId="10" fillId="10" borderId="33" xfId="0" applyFont="1" applyFill="1" applyBorder="1" applyProtection="1"/>
    <xf numFmtId="0" fontId="11" fillId="12" borderId="21" xfId="0" applyFont="1" applyFill="1" applyBorder="1" applyAlignment="1" applyProtection="1">
      <alignment horizontal="center" vertical="center" wrapText="1"/>
    </xf>
    <xf numFmtId="0" fontId="11" fillId="10" borderId="30" xfId="0" applyFont="1" applyFill="1" applyBorder="1" applyProtection="1"/>
    <xf numFmtId="0" fontId="10" fillId="10" borderId="30" xfId="0" applyFont="1" applyFill="1" applyBorder="1" applyAlignment="1" applyProtection="1">
      <alignment horizontal="center" wrapText="1"/>
    </xf>
    <xf numFmtId="0" fontId="10" fillId="10" borderId="30" xfId="0" applyFont="1" applyFill="1" applyBorder="1" applyAlignment="1" applyProtection="1">
      <alignment wrapText="1"/>
    </xf>
    <xf numFmtId="0" fontId="10" fillId="2" borderId="62" xfId="0" applyFont="1" applyFill="1" applyBorder="1" applyProtection="1"/>
    <xf numFmtId="0" fontId="10" fillId="2" borderId="6" xfId="0" applyFont="1" applyFill="1" applyBorder="1" applyProtection="1"/>
    <xf numFmtId="0" fontId="10" fillId="0" borderId="46" xfId="0" applyFont="1" applyBorder="1" applyAlignment="1" applyProtection="1">
      <alignment horizontal="center" wrapText="1"/>
    </xf>
    <xf numFmtId="0" fontId="10" fillId="0" borderId="47" xfId="0" applyFont="1" applyBorder="1" applyAlignment="1" applyProtection="1">
      <alignment wrapText="1"/>
    </xf>
    <xf numFmtId="0" fontId="10" fillId="0" borderId="2" xfId="0" applyFont="1" applyBorder="1" applyAlignment="1" applyProtection="1">
      <alignment horizontal="center" wrapText="1"/>
    </xf>
    <xf numFmtId="0" fontId="10" fillId="0" borderId="8" xfId="0" applyFont="1" applyBorder="1" applyAlignment="1" applyProtection="1">
      <alignment wrapText="1"/>
    </xf>
    <xf numFmtId="0" fontId="10" fillId="2" borderId="52" xfId="0" applyFont="1" applyFill="1" applyBorder="1" applyProtection="1"/>
    <xf numFmtId="0" fontId="10" fillId="0" borderId="9" xfId="0" applyFont="1" applyBorder="1" applyAlignment="1" applyProtection="1">
      <alignment horizontal="center" wrapText="1"/>
    </xf>
    <xf numFmtId="0" fontId="10" fillId="0" borderId="10" xfId="0" applyFont="1" applyBorder="1" applyAlignment="1" applyProtection="1">
      <alignment wrapText="1"/>
    </xf>
    <xf numFmtId="0" fontId="10" fillId="10" borderId="61" xfId="0" applyFont="1" applyFill="1" applyBorder="1" applyProtection="1"/>
    <xf numFmtId="0" fontId="10" fillId="10" borderId="7" xfId="0" applyFont="1" applyFill="1" applyBorder="1" applyAlignment="1" applyProtection="1">
      <alignment horizontal="center" wrapText="1"/>
    </xf>
    <xf numFmtId="0" fontId="10" fillId="10" borderId="7" xfId="0" applyFont="1" applyFill="1" applyBorder="1" applyAlignment="1" applyProtection="1">
      <alignment wrapText="1"/>
    </xf>
    <xf numFmtId="0" fontId="10" fillId="0" borderId="3" xfId="0" applyFont="1" applyBorder="1" applyAlignment="1" applyProtection="1">
      <alignment horizontal="center" wrapText="1"/>
    </xf>
    <xf numFmtId="0" fontId="10" fillId="10" borderId="38" xfId="0" applyFont="1" applyFill="1" applyBorder="1" applyProtection="1"/>
    <xf numFmtId="0" fontId="10" fillId="0" borderId="27" xfId="0" applyFont="1" applyBorder="1" applyProtection="1"/>
    <xf numFmtId="0" fontId="10" fillId="0" borderId="39" xfId="0" applyFont="1" applyBorder="1" applyProtection="1"/>
    <xf numFmtId="0" fontId="10" fillId="10" borderId="41" xfId="0" applyFont="1" applyFill="1" applyBorder="1" applyProtection="1"/>
    <xf numFmtId="0" fontId="10" fillId="10" borderId="41" xfId="0" applyFont="1" applyFill="1" applyBorder="1" applyAlignment="1" applyProtection="1">
      <alignment horizontal="center" wrapText="1"/>
    </xf>
    <xf numFmtId="0" fontId="10" fillId="10" borderId="41" xfId="0" applyFont="1" applyFill="1" applyBorder="1" applyAlignment="1" applyProtection="1">
      <alignment wrapText="1"/>
    </xf>
    <xf numFmtId="0" fontId="10" fillId="10" borderId="29" xfId="0" applyFont="1" applyFill="1" applyBorder="1" applyAlignment="1" applyProtection="1">
      <alignment horizontal="center" wrapText="1"/>
    </xf>
    <xf numFmtId="0" fontId="10" fillId="10" borderId="29" xfId="0" applyFont="1" applyFill="1" applyBorder="1" applyAlignment="1" applyProtection="1">
      <alignment wrapText="1"/>
    </xf>
    <xf numFmtId="0" fontId="11" fillId="10" borderId="29" xfId="0" applyFont="1" applyFill="1" applyBorder="1" applyProtection="1"/>
    <xf numFmtId="0" fontId="10" fillId="10" borderId="28" xfId="0" applyFont="1" applyFill="1" applyBorder="1" applyProtection="1"/>
    <xf numFmtId="0" fontId="11" fillId="0" borderId="2" xfId="0" applyFont="1" applyBorder="1" applyProtection="1"/>
    <xf numFmtId="0" fontId="10" fillId="0" borderId="26" xfId="0" applyFont="1" applyBorder="1" applyAlignment="1" applyProtection="1">
      <alignment wrapText="1"/>
    </xf>
    <xf numFmtId="0" fontId="10" fillId="0" borderId="3" xfId="0" applyFont="1" applyBorder="1" applyAlignment="1" applyProtection="1">
      <alignment wrapText="1"/>
    </xf>
    <xf numFmtId="0" fontId="10" fillId="0" borderId="2" xfId="0" applyFont="1" applyBorder="1" applyAlignment="1" applyProtection="1">
      <alignment wrapText="1"/>
    </xf>
    <xf numFmtId="0" fontId="10" fillId="2" borderId="0" xfId="0" applyFont="1" applyFill="1" applyBorder="1" applyAlignment="1" applyProtection="1">
      <alignment horizontal="center" wrapText="1"/>
    </xf>
    <xf numFmtId="0" fontId="10" fillId="2" borderId="3" xfId="0" applyFont="1" applyFill="1" applyBorder="1" applyAlignment="1" applyProtection="1">
      <alignment wrapText="1"/>
    </xf>
    <xf numFmtId="3" fontId="10" fillId="2" borderId="0" xfId="0" applyNumberFormat="1" applyFont="1" applyFill="1" applyBorder="1" applyAlignment="1" applyProtection="1">
      <alignment horizontal="center" wrapText="1"/>
    </xf>
    <xf numFmtId="9" fontId="10" fillId="2" borderId="0" xfId="0" applyNumberFormat="1" applyFont="1" applyFill="1" applyBorder="1" applyAlignment="1" applyProtection="1">
      <alignment horizontal="center" wrapText="1"/>
    </xf>
    <xf numFmtId="0" fontId="10" fillId="0" borderId="3" xfId="0" applyFont="1" applyFill="1" applyBorder="1" applyAlignment="1" applyProtection="1">
      <alignment wrapText="1"/>
    </xf>
    <xf numFmtId="0" fontId="10" fillId="2" borderId="60" xfId="0" applyFont="1" applyFill="1" applyBorder="1" applyAlignment="1" applyProtection="1">
      <alignment wrapText="1"/>
    </xf>
    <xf numFmtId="0" fontId="10" fillId="2" borderId="53" xfId="0" applyFont="1" applyFill="1" applyBorder="1" applyAlignment="1" applyProtection="1">
      <alignment wrapText="1"/>
    </xf>
    <xf numFmtId="0" fontId="10" fillId="2" borderId="0" xfId="0" applyFont="1" applyFill="1" applyBorder="1" applyAlignment="1" applyProtection="1">
      <alignment wrapText="1"/>
    </xf>
    <xf numFmtId="1" fontId="10" fillId="2" borderId="0" xfId="0" applyNumberFormat="1" applyFont="1" applyFill="1" applyBorder="1" applyAlignment="1" applyProtection="1">
      <alignment horizontal="center" wrapText="1"/>
    </xf>
    <xf numFmtId="0" fontId="10" fillId="2" borderId="63" xfId="0" applyFont="1" applyFill="1" applyBorder="1" applyAlignment="1" applyProtection="1">
      <alignment wrapText="1"/>
    </xf>
    <xf numFmtId="3" fontId="11" fillId="12" borderId="4" xfId="0" applyNumberFormat="1" applyFont="1" applyFill="1" applyBorder="1" applyAlignment="1" applyProtection="1">
      <alignment horizontal="center" wrapText="1"/>
    </xf>
    <xf numFmtId="3" fontId="10" fillId="2" borderId="4" xfId="0" applyNumberFormat="1" applyFont="1" applyFill="1" applyBorder="1" applyAlignment="1" applyProtection="1">
      <alignment horizontal="center" wrapText="1"/>
    </xf>
    <xf numFmtId="0" fontId="10" fillId="0" borderId="57" xfId="0" applyFont="1" applyBorder="1" applyAlignment="1" applyProtection="1">
      <alignment wrapText="1"/>
    </xf>
    <xf numFmtId="0" fontId="10" fillId="0" borderId="58" xfId="0" applyFont="1" applyBorder="1" applyAlignment="1" applyProtection="1">
      <alignment wrapText="1"/>
    </xf>
    <xf numFmtId="0" fontId="10" fillId="8" borderId="4" xfId="0" applyFont="1" applyFill="1" applyBorder="1" applyAlignment="1" applyProtection="1">
      <alignment horizontal="center" vertical="center" wrapText="1"/>
      <protection locked="0"/>
    </xf>
    <xf numFmtId="0" fontId="10" fillId="8" borderId="5" xfId="0" applyFont="1" applyFill="1" applyBorder="1" applyAlignment="1" applyProtection="1">
      <alignment horizontal="center" vertical="center" wrapText="1"/>
      <protection locked="0"/>
    </xf>
    <xf numFmtId="0" fontId="11" fillId="13" borderId="45" xfId="0" applyFont="1" applyFill="1" applyBorder="1" applyAlignment="1" applyProtection="1">
      <alignment horizontal="center" vertical="center" wrapText="1"/>
      <protection locked="0"/>
    </xf>
    <xf numFmtId="9" fontId="10" fillId="13" borderId="4" xfId="0" applyNumberFormat="1" applyFont="1" applyFill="1" applyBorder="1" applyAlignment="1" applyProtection="1">
      <alignment horizontal="center" vertical="center" wrapText="1"/>
      <protection locked="0"/>
    </xf>
    <xf numFmtId="0" fontId="10" fillId="0" borderId="4" xfId="0" applyFont="1" applyBorder="1" applyAlignment="1" applyProtection="1">
      <alignment vertical="center" wrapText="1"/>
    </xf>
    <xf numFmtId="0" fontId="16" fillId="10" borderId="0" xfId="0" applyFont="1" applyFill="1" applyBorder="1" applyProtection="1"/>
    <xf numFmtId="0" fontId="16" fillId="10" borderId="0" xfId="0" applyFont="1" applyFill="1" applyBorder="1" applyAlignment="1" applyProtection="1">
      <alignment wrapText="1"/>
    </xf>
    <xf numFmtId="0" fontId="10" fillId="0" borderId="7" xfId="0" applyFont="1" applyBorder="1" applyAlignment="1" applyProtection="1">
      <alignment vertical="center" wrapText="1"/>
    </xf>
    <xf numFmtId="0" fontId="10" fillId="0" borderId="4" xfId="0" applyFont="1" applyBorder="1" applyAlignment="1" applyProtection="1">
      <alignment horizontal="center" vertical="center"/>
    </xf>
    <xf numFmtId="0" fontId="10" fillId="0" borderId="5" xfId="0" applyFont="1" applyBorder="1" applyAlignment="1" applyProtection="1">
      <alignment horizontal="center" vertical="center"/>
    </xf>
    <xf numFmtId="0" fontId="11" fillId="12" borderId="35" xfId="0" applyFont="1" applyFill="1" applyBorder="1" applyAlignment="1" applyProtection="1">
      <alignment horizontal="center" vertical="center" wrapText="1"/>
    </xf>
    <xf numFmtId="1" fontId="6" fillId="0" borderId="0" xfId="2" applyNumberFormat="1" applyFont="1" applyFill="1" applyBorder="1" applyAlignment="1">
      <alignment horizontal="center" wrapText="1"/>
    </xf>
    <xf numFmtId="0" fontId="17" fillId="10" borderId="0" xfId="0" applyFont="1" applyFill="1" applyBorder="1" applyProtection="1"/>
    <xf numFmtId="12" fontId="0" fillId="0" borderId="0" xfId="0" applyNumberFormat="1"/>
    <xf numFmtId="0" fontId="18" fillId="0" borderId="0" xfId="0" applyFont="1"/>
    <xf numFmtId="1" fontId="0" fillId="0" borderId="0" xfId="0" applyNumberFormat="1"/>
    <xf numFmtId="1" fontId="10" fillId="2" borderId="4" xfId="0" applyNumberFormat="1" applyFont="1" applyFill="1" applyBorder="1" applyAlignment="1" applyProtection="1">
      <alignment horizontal="center" wrapText="1"/>
    </xf>
    <xf numFmtId="0" fontId="10" fillId="0" borderId="68" xfId="0" applyFont="1" applyBorder="1" applyAlignment="1" applyProtection="1">
      <alignment vertical="center" wrapText="1"/>
    </xf>
    <xf numFmtId="0" fontId="10" fillId="10" borderId="31" xfId="0" applyFont="1" applyFill="1" applyBorder="1" applyAlignment="1" applyProtection="1">
      <alignment wrapText="1"/>
    </xf>
    <xf numFmtId="0" fontId="10" fillId="10" borderId="32" xfId="0" applyFont="1" applyFill="1" applyBorder="1" applyAlignment="1" applyProtection="1">
      <alignment wrapText="1"/>
    </xf>
    <xf numFmtId="0" fontId="10" fillId="10" borderId="36" xfId="0" applyFont="1" applyFill="1" applyBorder="1" applyAlignment="1" applyProtection="1">
      <alignment wrapText="1"/>
    </xf>
    <xf numFmtId="0" fontId="10" fillId="10" borderId="40" xfId="0" applyFont="1" applyFill="1" applyBorder="1" applyAlignment="1" applyProtection="1">
      <alignment wrapText="1"/>
    </xf>
    <xf numFmtId="0" fontId="22" fillId="10" borderId="0" xfId="0" applyFont="1" applyFill="1" applyBorder="1" applyAlignment="1" applyProtection="1">
      <alignment wrapText="1"/>
    </xf>
    <xf numFmtId="0" fontId="10" fillId="0" borderId="5" xfId="0" applyFont="1" applyBorder="1" applyAlignment="1" applyProtection="1">
      <alignment horizontal="center" vertical="center"/>
    </xf>
    <xf numFmtId="0" fontId="10" fillId="8" borderId="5" xfId="0" applyFont="1" applyFill="1" applyBorder="1" applyAlignment="1" applyProtection="1">
      <alignment horizontal="center" vertical="center" wrapText="1"/>
      <protection locked="0"/>
    </xf>
    <xf numFmtId="0" fontId="25" fillId="0" borderId="4" xfId="0" applyFont="1" applyBorder="1" applyAlignment="1">
      <alignment wrapText="1"/>
    </xf>
    <xf numFmtId="0" fontId="10" fillId="0" borderId="4"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6" fillId="10" borderId="0" xfId="0" applyFont="1" applyFill="1" applyBorder="1" applyAlignment="1" applyProtection="1">
      <alignment wrapText="1"/>
      <protection locked="0"/>
    </xf>
    <xf numFmtId="0" fontId="0" fillId="20" borderId="4" xfId="0" applyFill="1" applyBorder="1"/>
    <xf numFmtId="0" fontId="11" fillId="21" borderId="0" xfId="0" applyFont="1" applyFill="1" applyBorder="1" applyAlignment="1" applyProtection="1">
      <alignment wrapText="1"/>
    </xf>
    <xf numFmtId="0" fontId="23" fillId="12" borderId="4" xfId="0" applyFont="1" applyFill="1" applyBorder="1" applyAlignment="1" applyProtection="1">
      <alignment horizontal="center" wrapText="1"/>
    </xf>
    <xf numFmtId="0" fontId="12" fillId="0" borderId="4" xfId="0" applyFont="1" applyBorder="1" applyAlignment="1" applyProtection="1">
      <alignment vertical="center" wrapText="1"/>
    </xf>
    <xf numFmtId="0" fontId="25" fillId="0" borderId="4" xfId="0" applyFont="1" applyBorder="1" applyAlignment="1">
      <alignment vertical="center" wrapText="1"/>
    </xf>
    <xf numFmtId="0" fontId="33" fillId="0" borderId="11" xfId="3" applyFont="1" applyFill="1" applyBorder="1" applyAlignment="1">
      <alignment horizontal="right" wrapText="1"/>
    </xf>
    <xf numFmtId="0" fontId="33" fillId="0" borderId="11" xfId="3" applyFont="1" applyFill="1" applyBorder="1" applyAlignment="1">
      <alignment wrapText="1"/>
    </xf>
    <xf numFmtId="0" fontId="34" fillId="0" borderId="11" xfId="3" applyFont="1" applyFill="1" applyBorder="1" applyAlignment="1">
      <alignment horizontal="right" wrapText="1"/>
    </xf>
    <xf numFmtId="3" fontId="34" fillId="0" borderId="11" xfId="3" applyNumberFormat="1" applyFont="1" applyFill="1" applyBorder="1" applyAlignment="1">
      <alignment horizontal="right" wrapText="1"/>
    </xf>
    <xf numFmtId="0" fontId="34" fillId="0" borderId="11" xfId="3" applyFont="1" applyFill="1" applyBorder="1" applyAlignment="1">
      <alignment wrapText="1"/>
    </xf>
    <xf numFmtId="0" fontId="10" fillId="0" borderId="68" xfId="0" applyFont="1" applyBorder="1" applyAlignment="1" applyProtection="1">
      <alignment vertical="center" wrapText="1"/>
    </xf>
    <xf numFmtId="0" fontId="0" fillId="0" borderId="1" xfId="0" applyBorder="1" applyAlignment="1">
      <alignment vertical="center" wrapText="1"/>
    </xf>
    <xf numFmtId="0" fontId="12" fillId="0" borderId="68" xfId="0" applyFont="1" applyBorder="1" applyAlignment="1" applyProtection="1">
      <alignment vertical="center" wrapText="1"/>
    </xf>
    <xf numFmtId="0" fontId="10" fillId="0" borderId="1" xfId="0" applyFont="1" applyBorder="1" applyAlignment="1" applyProtection="1">
      <alignment vertical="center" wrapText="1"/>
    </xf>
    <xf numFmtId="0" fontId="10" fillId="0" borderId="5" xfId="0" applyFont="1" applyBorder="1" applyAlignment="1" applyProtection="1">
      <alignment vertical="center" wrapText="1"/>
    </xf>
    <xf numFmtId="0" fontId="10" fillId="0" borderId="44" xfId="0" applyFont="1" applyBorder="1" applyAlignment="1" applyProtection="1">
      <alignment vertical="center" wrapText="1"/>
    </xf>
    <xf numFmtId="0" fontId="10" fillId="0" borderId="45" xfId="0" applyFont="1" applyBorder="1" applyAlignment="1" applyProtection="1">
      <alignment vertical="center" wrapText="1"/>
    </xf>
    <xf numFmtId="0" fontId="12" fillId="0" borderId="68" xfId="0" applyFont="1" applyFill="1" applyBorder="1" applyAlignment="1" applyProtection="1">
      <alignment vertical="center" wrapText="1"/>
    </xf>
    <xf numFmtId="0" fontId="10" fillId="0" borderId="1" xfId="0" applyFont="1" applyFill="1" applyBorder="1" applyAlignment="1" applyProtection="1">
      <alignment vertical="center" wrapText="1"/>
    </xf>
    <xf numFmtId="0" fontId="10" fillId="0" borderId="62" xfId="0" applyFont="1" applyBorder="1" applyAlignment="1" applyProtection="1">
      <alignment vertical="center" wrapText="1"/>
    </xf>
    <xf numFmtId="0" fontId="10" fillId="0" borderId="6" xfId="0" applyFont="1" applyBorder="1" applyAlignment="1" applyProtection="1">
      <alignment vertical="center" wrapText="1"/>
    </xf>
    <xf numFmtId="0" fontId="10" fillId="0" borderId="52" xfId="0" applyFont="1" applyBorder="1" applyAlignment="1" applyProtection="1">
      <alignment vertical="center" wrapText="1"/>
    </xf>
    <xf numFmtId="0" fontId="10" fillId="8" borderId="5" xfId="0" applyFont="1" applyFill="1" applyBorder="1" applyAlignment="1" applyProtection="1">
      <alignment horizontal="center" vertical="center" wrapText="1"/>
      <protection locked="0"/>
    </xf>
    <xf numFmtId="0" fontId="10" fillId="8" borderId="44" xfId="0" applyFont="1" applyFill="1" applyBorder="1" applyAlignment="1" applyProtection="1">
      <alignment horizontal="center" vertical="center" wrapText="1"/>
      <protection locked="0"/>
    </xf>
    <xf numFmtId="0" fontId="19" fillId="10" borderId="66" xfId="0" applyFont="1" applyFill="1" applyBorder="1" applyAlignment="1" applyProtection="1">
      <alignment horizontal="center" wrapText="1"/>
    </xf>
    <xf numFmtId="0" fontId="20" fillId="10" borderId="0" xfId="0" applyFont="1" applyFill="1" applyBorder="1" applyAlignment="1" applyProtection="1">
      <alignment horizontal="center" wrapText="1"/>
    </xf>
    <xf numFmtId="0" fontId="20" fillId="10" borderId="67" xfId="0" applyFont="1" applyFill="1" applyBorder="1" applyAlignment="1" applyProtection="1">
      <alignment horizontal="center" wrapText="1"/>
    </xf>
    <xf numFmtId="0" fontId="20" fillId="0" borderId="66" xfId="0" applyFont="1" applyBorder="1" applyAlignment="1" applyProtection="1">
      <alignment horizontal="center" wrapText="1"/>
    </xf>
    <xf numFmtId="0" fontId="20" fillId="0" borderId="0" xfId="0" applyFont="1" applyBorder="1" applyAlignment="1" applyProtection="1">
      <alignment horizontal="center" wrapText="1"/>
    </xf>
    <xf numFmtId="0" fontId="20" fillId="0" borderId="67" xfId="0" applyFont="1" applyBorder="1" applyAlignment="1" applyProtection="1">
      <alignment horizontal="center" wrapText="1"/>
    </xf>
    <xf numFmtId="0" fontId="28" fillId="10" borderId="66" xfId="0" applyFont="1" applyFill="1" applyBorder="1" applyAlignment="1" applyProtection="1">
      <alignment horizontal="center" wrapText="1"/>
    </xf>
    <xf numFmtId="0" fontId="29" fillId="10" borderId="0" xfId="0" applyFont="1" applyFill="1" applyBorder="1" applyAlignment="1" applyProtection="1">
      <alignment horizontal="center" wrapText="1"/>
    </xf>
    <xf numFmtId="0" fontId="29" fillId="10" borderId="67" xfId="0" applyFont="1" applyFill="1" applyBorder="1" applyAlignment="1" applyProtection="1">
      <alignment horizontal="center" wrapText="1"/>
    </xf>
    <xf numFmtId="0" fontId="29" fillId="0" borderId="66" xfId="0" applyFont="1" applyBorder="1" applyAlignment="1" applyProtection="1">
      <alignment horizontal="center" wrapText="1"/>
    </xf>
    <xf numFmtId="0" fontId="29" fillId="0" borderId="0" xfId="0" applyFont="1" applyBorder="1" applyAlignment="1" applyProtection="1">
      <alignment horizontal="center" wrapText="1"/>
    </xf>
    <xf numFmtId="0" fontId="29" fillId="0" borderId="67" xfId="0" applyFont="1" applyBorder="1" applyAlignment="1" applyProtection="1">
      <alignment horizontal="center" wrapText="1"/>
    </xf>
    <xf numFmtId="0" fontId="11" fillId="12" borderId="35" xfId="0" applyFont="1" applyFill="1" applyBorder="1" applyAlignment="1" applyProtection="1">
      <alignment horizontal="center" vertical="center" wrapText="1"/>
    </xf>
    <xf numFmtId="0" fontId="11" fillId="12" borderId="34" xfId="0" applyFont="1" applyFill="1" applyBorder="1" applyAlignment="1" applyProtection="1">
      <alignment horizontal="center" vertical="center" wrapText="1"/>
    </xf>
    <xf numFmtId="0" fontId="11" fillId="12" borderId="20" xfId="0" applyFont="1" applyFill="1" applyBorder="1" applyAlignment="1" applyProtection="1">
      <alignment horizontal="center" vertical="center" wrapText="1"/>
    </xf>
    <xf numFmtId="0" fontId="10" fillId="8" borderId="42" xfId="0" applyFont="1" applyFill="1" applyBorder="1" applyAlignment="1" applyProtection="1">
      <alignment horizontal="left" vertical="center" wrapText="1"/>
      <protection locked="0"/>
    </xf>
    <xf numFmtId="0" fontId="10" fillId="8" borderId="22" xfId="0" applyFont="1" applyFill="1" applyBorder="1" applyAlignment="1" applyProtection="1">
      <alignment horizontal="left" vertical="center" wrapText="1"/>
      <protection locked="0"/>
    </xf>
    <xf numFmtId="0" fontId="10" fillId="8" borderId="23" xfId="0" applyFont="1" applyFill="1" applyBorder="1" applyAlignment="1" applyProtection="1">
      <alignment horizontal="left" vertical="center" wrapText="1"/>
      <protection locked="0"/>
    </xf>
    <xf numFmtId="0" fontId="10" fillId="8" borderId="24" xfId="0" applyFont="1" applyFill="1" applyBorder="1" applyAlignment="1" applyProtection="1">
      <alignment horizontal="left" vertical="center" wrapText="1"/>
      <protection locked="0"/>
    </xf>
    <xf numFmtId="0" fontId="23" fillId="12" borderId="30" xfId="0" applyFont="1" applyFill="1" applyBorder="1" applyAlignment="1" applyProtection="1">
      <alignment wrapText="1"/>
    </xf>
    <xf numFmtId="0" fontId="11" fillId="12" borderId="30" xfId="0" applyFont="1" applyFill="1" applyBorder="1" applyAlignment="1" applyProtection="1">
      <alignment wrapText="1"/>
    </xf>
    <xf numFmtId="0" fontId="10" fillId="0" borderId="5" xfId="0" applyFont="1" applyBorder="1" applyAlignment="1" applyProtection="1">
      <alignment horizontal="center" vertical="center"/>
    </xf>
    <xf numFmtId="0" fontId="10" fillId="0" borderId="44" xfId="0" applyFont="1" applyBorder="1" applyAlignment="1" applyProtection="1">
      <alignment horizontal="center" vertical="center"/>
    </xf>
    <xf numFmtId="0" fontId="10" fillId="0" borderId="45" xfId="0" applyFont="1" applyBorder="1" applyAlignment="1" applyProtection="1">
      <alignment horizontal="center" vertical="center"/>
    </xf>
    <xf numFmtId="0" fontId="12" fillId="0" borderId="7" xfId="0" applyFont="1" applyBorder="1" applyAlignment="1" applyProtection="1">
      <alignment vertical="center" wrapText="1"/>
    </xf>
    <xf numFmtId="0" fontId="12" fillId="0" borderId="68" xfId="0" applyFont="1" applyBorder="1" applyAlignment="1" applyProtection="1">
      <alignment horizontal="left" vertical="center" wrapText="1"/>
    </xf>
    <xf numFmtId="0" fontId="12" fillId="0" borderId="54" xfId="0" applyFont="1" applyFill="1" applyBorder="1" applyAlignment="1" applyProtection="1">
      <alignment horizontal="left" vertical="center" wrapText="1"/>
    </xf>
    <xf numFmtId="0" fontId="12" fillId="0" borderId="49" xfId="0" applyFont="1" applyFill="1" applyBorder="1" applyAlignment="1" applyProtection="1">
      <alignment horizontal="left" vertical="center" wrapText="1"/>
    </xf>
    <xf numFmtId="0" fontId="12" fillId="0" borderId="59" xfId="0" applyFont="1" applyFill="1" applyBorder="1" applyAlignment="1" applyProtection="1">
      <alignment horizontal="left" vertical="center" wrapText="1"/>
    </xf>
    <xf numFmtId="0" fontId="12" fillId="0" borderId="50" xfId="0" applyFont="1" applyFill="1" applyBorder="1" applyAlignment="1" applyProtection="1">
      <alignment horizontal="left" vertical="center" wrapText="1"/>
    </xf>
    <xf numFmtId="0" fontId="13" fillId="0" borderId="65"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26" fillId="0" borderId="62" xfId="0" applyFont="1" applyBorder="1" applyAlignment="1">
      <alignment wrapText="1"/>
    </xf>
    <xf numFmtId="0" fontId="0" fillId="0" borderId="25" xfId="0" applyBorder="1" applyAlignment="1">
      <alignment wrapText="1"/>
    </xf>
    <xf numFmtId="3" fontId="30" fillId="15" borderId="0" xfId="0" applyNumberFormat="1" applyFont="1" applyFill="1" applyBorder="1" applyAlignment="1" applyProtection="1">
      <alignment horizontal="left" wrapText="1"/>
    </xf>
    <xf numFmtId="3" fontId="14" fillId="15" borderId="0" xfId="0" applyNumberFormat="1" applyFont="1" applyFill="1" applyBorder="1" applyAlignment="1" applyProtection="1">
      <alignment horizontal="left" wrapText="1"/>
    </xf>
    <xf numFmtId="3" fontId="14" fillId="15" borderId="43" xfId="0" applyNumberFormat="1" applyFont="1" applyFill="1" applyBorder="1" applyAlignment="1" applyProtection="1">
      <alignment horizontal="left" wrapText="1"/>
    </xf>
    <xf numFmtId="3" fontId="30" fillId="15" borderId="55" xfId="0" applyNumberFormat="1" applyFont="1" applyFill="1" applyBorder="1" applyAlignment="1" applyProtection="1">
      <alignment horizontal="left" wrapText="1"/>
    </xf>
    <xf numFmtId="3" fontId="14" fillId="15" borderId="55" xfId="0" applyNumberFormat="1" applyFont="1" applyFill="1" applyBorder="1" applyAlignment="1" applyProtection="1">
      <alignment horizontal="left" wrapText="1"/>
    </xf>
    <xf numFmtId="3" fontId="14" fillId="15" borderId="56" xfId="0" applyNumberFormat="1" applyFont="1" applyFill="1" applyBorder="1" applyAlignment="1" applyProtection="1">
      <alignment horizontal="left" wrapText="1"/>
    </xf>
    <xf numFmtId="0" fontId="10" fillId="2" borderId="59" xfId="0" applyFont="1" applyFill="1" applyBorder="1" applyAlignment="1" applyProtection="1">
      <alignment horizontal="left" wrapText="1"/>
    </xf>
    <xf numFmtId="0" fontId="10" fillId="2" borderId="50" xfId="0" applyFont="1" applyFill="1" applyBorder="1" applyAlignment="1" applyProtection="1">
      <alignment horizontal="left" wrapText="1"/>
    </xf>
    <xf numFmtId="0" fontId="10" fillId="0" borderId="59" xfId="0" applyFont="1" applyFill="1" applyBorder="1" applyAlignment="1" applyProtection="1">
      <alignment horizontal="left" wrapText="1"/>
    </xf>
    <xf numFmtId="0" fontId="10" fillId="0" borderId="50" xfId="0" applyFont="1" applyFill="1" applyBorder="1" applyAlignment="1" applyProtection="1">
      <alignment horizontal="left" wrapText="1"/>
    </xf>
    <xf numFmtId="0" fontId="15" fillId="0" borderId="54" xfId="0" applyFont="1" applyBorder="1" applyAlignment="1" applyProtection="1">
      <alignment horizontal="center" vertical="center" wrapText="1"/>
    </xf>
    <xf numFmtId="0" fontId="15" fillId="0" borderId="49" xfId="0" applyFont="1" applyBorder="1" applyAlignment="1" applyProtection="1">
      <alignment horizontal="center" vertical="center" wrapText="1"/>
    </xf>
    <xf numFmtId="0" fontId="10" fillId="2" borderId="59" xfId="0" applyFont="1" applyFill="1" applyBorder="1" applyAlignment="1" applyProtection="1">
      <alignment wrapText="1"/>
    </xf>
    <xf numFmtId="0" fontId="0" fillId="0" borderId="59" xfId="0" applyBorder="1" applyAlignment="1">
      <alignment wrapText="1"/>
    </xf>
    <xf numFmtId="0" fontId="0" fillId="0" borderId="50" xfId="0" applyBorder="1" applyAlignment="1">
      <alignment wrapText="1"/>
    </xf>
    <xf numFmtId="0" fontId="12" fillId="0" borderId="64" xfId="0" applyFont="1" applyBorder="1" applyAlignment="1" applyProtection="1">
      <alignment vertical="center" wrapText="1"/>
    </xf>
    <xf numFmtId="0" fontId="12" fillId="0" borderId="25" xfId="0" applyFont="1" applyBorder="1" applyAlignment="1" applyProtection="1">
      <alignment vertical="center" wrapText="1"/>
    </xf>
    <xf numFmtId="0" fontId="12" fillId="0" borderId="0" xfId="0" applyFont="1" applyBorder="1" applyAlignment="1" applyProtection="1">
      <alignment vertical="center" wrapText="1"/>
    </xf>
    <xf numFmtId="0" fontId="12" fillId="0" borderId="43" xfId="0" applyFont="1" applyBorder="1" applyAlignment="1" applyProtection="1">
      <alignment vertical="center" wrapText="1"/>
    </xf>
  </cellXfs>
  <cellStyles count="5">
    <cellStyle name="Good" xfId="1" builtinId="26"/>
    <cellStyle name="Normal" xfId="0" builtinId="0"/>
    <cellStyle name="Normal_Sheet1" xfId="2" xr:uid="{00000000-0005-0000-0000-000002000000}"/>
    <cellStyle name="Normal_Sheet1_1" xfId="3" xr:uid="{00000000-0005-0000-0000-000003000000}"/>
    <cellStyle name="Normal_Sheet3" xfId="4" xr:uid="{00000000-0005-0000-0000-000004000000}"/>
  </cellStyles>
  <dxfs count="8">
    <dxf>
      <fill>
        <patternFill>
          <bgColor indexed="13"/>
        </patternFill>
      </fill>
    </dxf>
    <dxf>
      <font>
        <condense val="0"/>
        <extend val="0"/>
        <color auto="1"/>
      </font>
      <fill>
        <patternFill>
          <bgColor indexed="25"/>
        </patternFill>
      </fill>
    </dxf>
    <dxf>
      <font>
        <color theme="1"/>
      </font>
      <fill>
        <patternFill>
          <bgColor theme="0"/>
        </patternFill>
      </fill>
      <border>
        <left style="thin">
          <color auto="1"/>
        </left>
        <right style="thin">
          <color auto="1"/>
        </right>
        <top style="thin">
          <color auto="1"/>
        </top>
        <bottom style="thin">
          <color auto="1"/>
        </bottom>
        <vertical/>
        <horizontal/>
      </border>
    </dxf>
    <dxf>
      <font>
        <color theme="1"/>
      </font>
      <fill>
        <patternFill>
          <bgColor theme="0"/>
        </patternFill>
      </fill>
      <border>
        <left style="thin">
          <color auto="1"/>
        </left>
        <right style="thin">
          <color auto="1"/>
        </right>
        <top style="thin">
          <color auto="1"/>
        </top>
        <bottom style="thin">
          <color auto="1"/>
        </bottom>
        <vertical/>
        <horizontal/>
      </border>
    </dxf>
    <dxf>
      <fill>
        <patternFill>
          <bgColor indexed="13"/>
        </patternFill>
      </fill>
    </dxf>
    <dxf>
      <font>
        <condense val="0"/>
        <extend val="0"/>
        <color auto="1"/>
      </font>
      <fill>
        <patternFill>
          <bgColor indexed="25"/>
        </patternFill>
      </fill>
    </dxf>
    <dxf>
      <font>
        <color theme="1"/>
      </font>
      <fill>
        <patternFill patternType="solid">
          <fgColor auto="1"/>
          <bgColor rgb="FFFFFF00"/>
        </patternFill>
      </fill>
    </dxf>
    <dxf>
      <fill>
        <patternFill>
          <bgColor indexed="22"/>
        </patternFill>
      </fill>
    </dxf>
  </dxfs>
  <tableStyles count="0" defaultTableStyle="TableStyleMedium9"/>
  <colors>
    <mruColors>
      <color rgb="FF99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'GCC Matrix'!$D$59</c:f>
              <c:strCache>
                <c:ptCount val="1"/>
                <c:pt idx="0">
                  <c:v>Annual Project Carbon Benefit (tCO2e)</c:v>
                </c:pt>
              </c:strCache>
            </c:strRef>
          </c:tx>
          <c:marker>
            <c:symbol val="none"/>
          </c:marker>
          <c:val>
            <c:numRef>
              <c:f>'GCC Matrix'!$D$60:$D$78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0-B22E-4D2C-ADA8-7A4C8DDD627E}"/>
            </c:ext>
          </c:extLst>
        </c:ser>
        <c:dLbls>
          <c:showLegendKey val="0"/>
          <c:showVal val="0"/>
          <c:showCatName val="0"/>
          <c:showSerName val="0"/>
          <c:showPercent val="0"/>
          <c:showBubbleSize val="0"/>
        </c:dLbls>
        <c:smooth val="0"/>
        <c:axId val="203190336"/>
        <c:axId val="284939680"/>
      </c:lineChart>
      <c:catAx>
        <c:axId val="203190336"/>
        <c:scaling>
          <c:orientation val="minMax"/>
        </c:scaling>
        <c:delete val="0"/>
        <c:axPos val="b"/>
        <c:title>
          <c:tx>
            <c:rich>
              <a:bodyPr/>
              <a:lstStyle/>
              <a:p>
                <a:pPr>
                  <a:defRPr/>
                </a:pPr>
                <a:r>
                  <a:rPr lang="en-US"/>
                  <a:t>Time (Years)</a:t>
                </a:r>
              </a:p>
            </c:rich>
          </c:tx>
          <c:overlay val="0"/>
        </c:title>
        <c:majorTickMark val="out"/>
        <c:minorTickMark val="none"/>
        <c:tickLblPos val="nextTo"/>
        <c:crossAx val="284939680"/>
        <c:crosses val="autoZero"/>
        <c:auto val="1"/>
        <c:lblAlgn val="ctr"/>
        <c:lblOffset val="100"/>
        <c:noMultiLvlLbl val="0"/>
      </c:catAx>
      <c:valAx>
        <c:axId val="284939680"/>
        <c:scaling>
          <c:orientation val="minMax"/>
        </c:scaling>
        <c:delete val="0"/>
        <c:axPos val="l"/>
        <c:majorGridlines/>
        <c:title>
          <c:tx>
            <c:rich>
              <a:bodyPr rot="-5400000" vert="horz"/>
              <a:lstStyle/>
              <a:p>
                <a:pPr>
                  <a:defRPr/>
                </a:pPr>
                <a:r>
                  <a:rPr lang="en-US"/>
                  <a:t>tCO2e</a:t>
                </a:r>
              </a:p>
            </c:rich>
          </c:tx>
          <c:overlay val="0"/>
        </c:title>
        <c:numFmt formatCode="0" sourceLinked="1"/>
        <c:majorTickMark val="out"/>
        <c:minorTickMark val="none"/>
        <c:tickLblPos val="nextTo"/>
        <c:crossAx val="203190336"/>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325437</xdr:colOff>
      <xdr:row>58</xdr:row>
      <xdr:rowOff>7937</xdr:rowOff>
    </xdr:from>
    <xdr:to>
      <xdr:col>5</xdr:col>
      <xdr:colOff>3833812</xdr:colOff>
      <xdr:row>77</xdr:row>
      <xdr:rowOff>127000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1"/>
  <sheetViews>
    <sheetView tabSelected="1" zoomScale="90" zoomScaleNormal="90" workbookViewId="0">
      <selection activeCell="J18" sqref="J18"/>
    </sheetView>
  </sheetViews>
  <sheetFormatPr defaultColWidth="8.85546875" defaultRowHeight="12" x14ac:dyDescent="0.2"/>
  <cols>
    <col min="1" max="1" width="4.140625" style="87" customWidth="1"/>
    <col min="2" max="2" width="3.85546875" style="88" customWidth="1"/>
    <col min="3" max="3" width="17.85546875" style="91" bestFit="1" customWidth="1"/>
    <col min="4" max="4" width="49.85546875" style="91" customWidth="1"/>
    <col min="5" max="5" width="10.28515625" style="69" customWidth="1"/>
    <col min="6" max="6" width="60.85546875" style="89" customWidth="1"/>
    <col min="7" max="7" width="44.85546875" style="126" customWidth="1"/>
    <col min="8" max="8" width="14.140625" style="50" customWidth="1"/>
    <col min="9" max="9" width="5" style="50" customWidth="1"/>
    <col min="10" max="10" width="30.85546875" style="50" customWidth="1"/>
    <col min="11" max="11" width="25.5703125" style="50" customWidth="1"/>
    <col min="12" max="13" width="9.140625" style="50" hidden="1" customWidth="1"/>
    <col min="14" max="14" width="15.140625" style="50" customWidth="1"/>
    <col min="15" max="30" width="8.85546875" style="50"/>
    <col min="31" max="31" width="8.85546875" style="52"/>
    <col min="32" max="16384" width="8.85546875" style="53"/>
  </cols>
  <sheetData>
    <row r="1" spans="1:15" ht="12" customHeight="1" x14ac:dyDescent="0.2">
      <c r="A1" s="49"/>
      <c r="B1" s="159" t="s">
        <v>223</v>
      </c>
      <c r="C1" s="160"/>
      <c r="D1" s="160"/>
      <c r="E1" s="160"/>
      <c r="F1" s="161"/>
      <c r="G1" s="124"/>
      <c r="M1" s="51" t="s">
        <v>62</v>
      </c>
    </row>
    <row r="2" spans="1:15" ht="12" customHeight="1" x14ac:dyDescent="0.2">
      <c r="A2" s="49"/>
      <c r="B2" s="162"/>
      <c r="C2" s="163"/>
      <c r="D2" s="163"/>
      <c r="E2" s="163"/>
      <c r="F2" s="164"/>
      <c r="G2" s="125"/>
      <c r="M2" s="51" t="s">
        <v>0</v>
      </c>
    </row>
    <row r="3" spans="1:15" ht="15.75" customHeight="1" x14ac:dyDescent="0.2">
      <c r="A3" s="49"/>
      <c r="B3" s="165" t="s">
        <v>224</v>
      </c>
      <c r="C3" s="166"/>
      <c r="D3" s="166"/>
      <c r="E3" s="166"/>
      <c r="F3" s="167"/>
      <c r="G3" s="125"/>
      <c r="M3" s="51" t="s">
        <v>45</v>
      </c>
    </row>
    <row r="4" spans="1:15" ht="9" customHeight="1" x14ac:dyDescent="0.2">
      <c r="A4" s="49"/>
      <c r="B4" s="168"/>
      <c r="C4" s="169"/>
      <c r="D4" s="169"/>
      <c r="E4" s="169"/>
      <c r="F4" s="170"/>
      <c r="G4" s="125"/>
      <c r="M4" s="51" t="s">
        <v>46</v>
      </c>
    </row>
    <row r="5" spans="1:15" ht="15.75" customHeight="1" x14ac:dyDescent="0.2">
      <c r="A5" s="49"/>
      <c r="B5" s="178" t="s">
        <v>225</v>
      </c>
      <c r="C5" s="179"/>
      <c r="D5" s="179"/>
      <c r="E5" s="179"/>
      <c r="F5" s="179"/>
      <c r="G5" s="125"/>
      <c r="M5" s="51" t="s">
        <v>48</v>
      </c>
    </row>
    <row r="6" spans="1:15" x14ac:dyDescent="0.2">
      <c r="A6" s="55"/>
      <c r="B6" s="179" t="s">
        <v>35</v>
      </c>
      <c r="C6" s="179"/>
      <c r="D6" s="179"/>
      <c r="E6" s="179"/>
      <c r="F6" s="179"/>
      <c r="G6" s="125"/>
      <c r="M6" s="51" t="s">
        <v>50</v>
      </c>
    </row>
    <row r="7" spans="1:15" x14ac:dyDescent="0.2">
      <c r="A7" s="55"/>
      <c r="B7" s="136"/>
      <c r="C7" s="136"/>
      <c r="D7" s="136"/>
      <c r="E7" s="136"/>
      <c r="F7" s="136"/>
      <c r="G7" s="125"/>
      <c r="M7" s="51"/>
    </row>
    <row r="8" spans="1:15" ht="12" customHeight="1" x14ac:dyDescent="0.2">
      <c r="A8" s="55"/>
      <c r="B8" s="56"/>
      <c r="C8" s="58" t="s">
        <v>200</v>
      </c>
      <c r="D8" s="174"/>
      <c r="E8" s="175"/>
      <c r="F8" s="57"/>
      <c r="G8" s="125"/>
      <c r="M8" s="51" t="s">
        <v>52</v>
      </c>
    </row>
    <row r="9" spans="1:15" x14ac:dyDescent="0.2">
      <c r="A9" s="55"/>
      <c r="B9" s="56"/>
      <c r="C9" s="58" t="s">
        <v>41</v>
      </c>
      <c r="D9" s="174"/>
      <c r="E9" s="175"/>
      <c r="F9" s="57"/>
      <c r="G9" s="125"/>
      <c r="M9" s="51" t="s">
        <v>54</v>
      </c>
    </row>
    <row r="10" spans="1:15" ht="12.75" thickBot="1" x14ac:dyDescent="0.25">
      <c r="A10" s="55"/>
      <c r="B10" s="56"/>
      <c r="C10" s="59" t="s">
        <v>44</v>
      </c>
      <c r="D10" s="176"/>
      <c r="E10" s="177"/>
      <c r="F10" s="57"/>
      <c r="G10" s="125"/>
      <c r="M10" s="51" t="s">
        <v>56</v>
      </c>
    </row>
    <row r="11" spans="1:15" ht="14.25" customHeight="1" thickBot="1" x14ac:dyDescent="0.25">
      <c r="A11" s="55"/>
      <c r="B11" s="56"/>
      <c r="C11" s="57"/>
      <c r="D11" s="57"/>
      <c r="E11" s="57"/>
      <c r="F11" s="57"/>
      <c r="G11" s="125"/>
      <c r="M11" s="51" t="s">
        <v>31</v>
      </c>
    </row>
    <row r="12" spans="1:15" ht="24" x14ac:dyDescent="0.2">
      <c r="A12" s="60"/>
      <c r="B12" s="171" t="s">
        <v>183</v>
      </c>
      <c r="C12" s="172"/>
      <c r="D12" s="173"/>
      <c r="E12" s="61" t="s">
        <v>42</v>
      </c>
      <c r="F12" s="116" t="s">
        <v>2</v>
      </c>
      <c r="G12" s="61" t="s">
        <v>201</v>
      </c>
      <c r="I12" s="128" t="s">
        <v>179</v>
      </c>
      <c r="J12" s="128" t="s">
        <v>203</v>
      </c>
      <c r="K12" s="111" t="s">
        <v>184</v>
      </c>
      <c r="L12" s="111"/>
      <c r="M12" s="111" t="s">
        <v>33</v>
      </c>
      <c r="N12" s="111" t="s">
        <v>180</v>
      </c>
      <c r="O12" s="111"/>
    </row>
    <row r="13" spans="1:15" ht="24.75" customHeight="1" x14ac:dyDescent="0.2">
      <c r="A13" s="60"/>
      <c r="B13" s="115">
        <v>1</v>
      </c>
      <c r="C13" s="145" t="s">
        <v>206</v>
      </c>
      <c r="D13" s="146"/>
      <c r="E13" s="106"/>
      <c r="F13" s="113" t="str">
        <f>IF(E13="yes","Please proceed to the next question.",IF(E13="No","Sorry, the project is not eligible.","Not Complete."))</f>
        <v>Not Complete.</v>
      </c>
      <c r="G13" s="132" t="s">
        <v>207</v>
      </c>
      <c r="I13" s="112">
        <v>1</v>
      </c>
      <c r="J13" s="134">
        <v>500</v>
      </c>
      <c r="K13" s="111">
        <f t="shared" ref="K13:K23" si="0">1-SUM($C$50:$C$52)</f>
        <v>0.5</v>
      </c>
      <c r="L13" s="111"/>
      <c r="M13" s="111" t="s">
        <v>43</v>
      </c>
      <c r="N13" s="111">
        <f>J13*K13</f>
        <v>250</v>
      </c>
      <c r="O13" s="111"/>
    </row>
    <row r="14" spans="1:15" ht="24" x14ac:dyDescent="0.2">
      <c r="A14" s="60"/>
      <c r="B14" s="114">
        <v>2</v>
      </c>
      <c r="C14" s="147" t="s">
        <v>208</v>
      </c>
      <c r="D14" s="148"/>
      <c r="E14" s="106"/>
      <c r="F14" s="113" t="str">
        <f t="shared" ref="F14:F20" si="1">IF(E14="Yes","Please proceed to the next question.",IF(E14="No","Sorry, the project is not eligible.","Not Complete."))</f>
        <v>Not Complete.</v>
      </c>
      <c r="G14" s="132" t="s">
        <v>209</v>
      </c>
      <c r="I14" s="112">
        <v>2</v>
      </c>
      <c r="J14" s="134">
        <v>500</v>
      </c>
      <c r="K14" s="111">
        <f t="shared" si="0"/>
        <v>0.5</v>
      </c>
      <c r="L14" s="111"/>
      <c r="M14" s="111"/>
      <c r="N14" s="111">
        <f t="shared" ref="N14:N20" si="2">J14*K14</f>
        <v>250</v>
      </c>
      <c r="O14" s="111"/>
    </row>
    <row r="15" spans="1:15" ht="56.25" customHeight="1" x14ac:dyDescent="0.2">
      <c r="A15" s="60"/>
      <c r="B15" s="114">
        <v>3</v>
      </c>
      <c r="C15" s="147" t="s">
        <v>235</v>
      </c>
      <c r="D15" s="148"/>
      <c r="E15" s="106"/>
      <c r="F15" s="113" t="str">
        <f t="shared" si="1"/>
        <v>Not Complete.</v>
      </c>
      <c r="G15" s="132" t="s">
        <v>210</v>
      </c>
      <c r="I15" s="112">
        <v>3</v>
      </c>
      <c r="J15" s="134">
        <v>500</v>
      </c>
      <c r="K15" s="111">
        <f t="shared" si="0"/>
        <v>0.5</v>
      </c>
      <c r="L15" s="111"/>
      <c r="M15" s="111"/>
      <c r="N15" s="111">
        <f t="shared" si="2"/>
        <v>250</v>
      </c>
      <c r="O15" s="111"/>
    </row>
    <row r="16" spans="1:15" ht="24" customHeight="1" x14ac:dyDescent="0.2">
      <c r="A16" s="60"/>
      <c r="B16" s="115">
        <v>4</v>
      </c>
      <c r="C16" s="147" t="s">
        <v>211</v>
      </c>
      <c r="D16" s="148"/>
      <c r="E16" s="106"/>
      <c r="F16" s="113" t="str">
        <f t="shared" si="1"/>
        <v>Not Complete.</v>
      </c>
      <c r="G16" s="133" t="s">
        <v>212</v>
      </c>
      <c r="I16" s="112">
        <v>4</v>
      </c>
      <c r="J16" s="134">
        <v>500</v>
      </c>
      <c r="K16" s="111">
        <f t="shared" si="0"/>
        <v>0.5</v>
      </c>
      <c r="L16" s="111"/>
      <c r="M16" s="111"/>
      <c r="N16" s="111">
        <f t="shared" si="2"/>
        <v>250</v>
      </c>
      <c r="O16" s="111"/>
    </row>
    <row r="17" spans="1:15" ht="21.75" customHeight="1" x14ac:dyDescent="0.2">
      <c r="A17" s="60"/>
      <c r="B17" s="114">
        <v>5</v>
      </c>
      <c r="C17" s="147" t="s">
        <v>234</v>
      </c>
      <c r="D17" s="148"/>
      <c r="E17" s="106"/>
      <c r="F17" s="113" t="str">
        <f>IF(E17="No","Please proceed to the next question.",IF(E17="Yes","Sorry, the project is not eligible.","Not Complete."))</f>
        <v>Not Complete.</v>
      </c>
      <c r="G17" s="133" t="s">
        <v>226</v>
      </c>
      <c r="I17" s="112">
        <v>5</v>
      </c>
      <c r="J17" s="134">
        <v>500</v>
      </c>
      <c r="K17" s="111">
        <f t="shared" si="0"/>
        <v>0.5</v>
      </c>
      <c r="L17" s="111"/>
      <c r="M17" s="111"/>
      <c r="N17" s="111">
        <f t="shared" si="2"/>
        <v>250</v>
      </c>
      <c r="O17" s="111"/>
    </row>
    <row r="18" spans="1:15" ht="52.5" customHeight="1" x14ac:dyDescent="0.2">
      <c r="A18" s="60"/>
      <c r="B18" s="114">
        <v>6</v>
      </c>
      <c r="C18" s="152" t="s">
        <v>218</v>
      </c>
      <c r="D18" s="153"/>
      <c r="E18" s="106"/>
      <c r="F18" s="113" t="str">
        <f t="shared" si="1"/>
        <v>Not Complete.</v>
      </c>
      <c r="G18" s="132" t="s">
        <v>232</v>
      </c>
      <c r="I18" s="112">
        <v>6</v>
      </c>
      <c r="J18" s="134">
        <v>500</v>
      </c>
      <c r="K18" s="111">
        <f t="shared" si="0"/>
        <v>0.5</v>
      </c>
      <c r="L18" s="111"/>
      <c r="M18" s="111"/>
      <c r="N18" s="111">
        <f t="shared" si="2"/>
        <v>250</v>
      </c>
      <c r="O18" s="111"/>
    </row>
    <row r="19" spans="1:15" ht="66.75" customHeight="1" x14ac:dyDescent="0.2">
      <c r="A19" s="60"/>
      <c r="B19" s="115">
        <v>7</v>
      </c>
      <c r="C19" s="147" t="s">
        <v>219</v>
      </c>
      <c r="D19" s="148"/>
      <c r="E19" s="106"/>
      <c r="F19" s="113" t="str">
        <f t="shared" si="1"/>
        <v>Not Complete.</v>
      </c>
      <c r="G19" s="110" t="s">
        <v>213</v>
      </c>
      <c r="I19" s="112">
        <v>7</v>
      </c>
      <c r="J19" s="134">
        <v>500</v>
      </c>
      <c r="K19" s="111">
        <f t="shared" si="0"/>
        <v>0.5</v>
      </c>
      <c r="L19" s="111"/>
      <c r="M19" s="111"/>
      <c r="N19" s="111">
        <f t="shared" si="2"/>
        <v>250</v>
      </c>
      <c r="O19" s="111"/>
    </row>
    <row r="20" spans="1:15" ht="27.75" customHeight="1" x14ac:dyDescent="0.2">
      <c r="A20" s="60"/>
      <c r="B20" s="114">
        <v>8</v>
      </c>
      <c r="C20" s="147" t="s">
        <v>214</v>
      </c>
      <c r="D20" s="148"/>
      <c r="E20" s="106"/>
      <c r="F20" s="113" t="str">
        <f t="shared" si="1"/>
        <v>Not Complete.</v>
      </c>
      <c r="G20" s="110" t="s">
        <v>215</v>
      </c>
      <c r="I20" s="112">
        <v>8</v>
      </c>
      <c r="J20" s="134">
        <v>500</v>
      </c>
      <c r="K20" s="111">
        <f t="shared" si="0"/>
        <v>0.5</v>
      </c>
      <c r="L20" s="111"/>
      <c r="M20" s="111"/>
      <c r="N20" s="111">
        <f t="shared" si="2"/>
        <v>250</v>
      </c>
      <c r="O20" s="111"/>
    </row>
    <row r="21" spans="1:15" ht="48" customHeight="1" x14ac:dyDescent="0.2">
      <c r="A21" s="60"/>
      <c r="B21" s="114">
        <v>9</v>
      </c>
      <c r="C21" s="147" t="s">
        <v>216</v>
      </c>
      <c r="D21" s="148"/>
      <c r="E21" s="106"/>
      <c r="F21" s="113" t="str">
        <f>IF(E21="Yes","Please proceed to the next question.",IF(E21="No","While this is not an eligibility requirement you are encouraged to have an RPP determine the percentage of lands that would be preserved under the AFCP","Not Complete."))</f>
        <v>Not Complete.</v>
      </c>
      <c r="G21" s="110" t="s">
        <v>220</v>
      </c>
      <c r="I21" s="112">
        <v>9</v>
      </c>
      <c r="J21" s="134">
        <v>500</v>
      </c>
      <c r="K21" s="111">
        <f t="shared" si="0"/>
        <v>0.5</v>
      </c>
      <c r="L21" s="111"/>
      <c r="M21" s="111"/>
      <c r="N21" s="111">
        <f t="shared" ref="N21:N32" si="3">J21*K21</f>
        <v>250</v>
      </c>
      <c r="O21" s="111"/>
    </row>
    <row r="22" spans="1:15" ht="52.5" customHeight="1" x14ac:dyDescent="0.2">
      <c r="A22" s="60"/>
      <c r="B22" s="114">
        <v>10</v>
      </c>
      <c r="C22" s="184" t="s">
        <v>237</v>
      </c>
      <c r="D22" s="148"/>
      <c r="E22" s="106"/>
      <c r="F22" s="113" t="str">
        <f>IF(E22="Yes","Please proceed to the next question. Note a project net down of 10% will be assigned due to the risk associated with a natural or man-made reversal. ",IF(E22="No","Please proceed to the next question. Note a project net down of 20% will be assigned due to the risk associated with a natural or man-made reversal.","Not Complete."))</f>
        <v>Not Complete.</v>
      </c>
      <c r="G22" s="139" t="s">
        <v>236</v>
      </c>
      <c r="I22" s="112">
        <v>10</v>
      </c>
      <c r="J22" s="134">
        <v>500</v>
      </c>
      <c r="K22" s="111">
        <f t="shared" si="0"/>
        <v>0.5</v>
      </c>
      <c r="L22" s="111"/>
      <c r="M22" s="111"/>
      <c r="N22" s="111">
        <f t="shared" si="3"/>
        <v>250</v>
      </c>
      <c r="O22" s="111"/>
    </row>
    <row r="23" spans="1:15" ht="37.5" customHeight="1" x14ac:dyDescent="0.2">
      <c r="A23" s="60"/>
      <c r="B23" s="115">
        <v>11</v>
      </c>
      <c r="C23" s="145" t="s">
        <v>233</v>
      </c>
      <c r="D23" s="148"/>
      <c r="E23" s="106"/>
      <c r="F23" s="113" t="str">
        <f>IF(E23="Yes","Please proceed to the next question.",IF(E23="No","Please review the eligibility requirements in the AFCP profile","Not Complete."))</f>
        <v>Not Complete.</v>
      </c>
      <c r="G23" s="138" t="s">
        <v>210</v>
      </c>
      <c r="I23" s="112">
        <v>11</v>
      </c>
      <c r="J23" s="134">
        <v>500</v>
      </c>
      <c r="K23" s="111">
        <f t="shared" si="0"/>
        <v>0.5</v>
      </c>
      <c r="L23" s="111"/>
      <c r="M23" s="111"/>
      <c r="N23" s="111">
        <f t="shared" si="3"/>
        <v>250</v>
      </c>
      <c r="O23" s="111"/>
    </row>
    <row r="24" spans="1:15" ht="29.25" customHeight="1" x14ac:dyDescent="0.25">
      <c r="A24" s="60"/>
      <c r="B24" s="129">
        <v>12</v>
      </c>
      <c r="C24" s="191" t="s">
        <v>217</v>
      </c>
      <c r="D24" s="192"/>
      <c r="E24" s="130"/>
      <c r="F24" s="110"/>
      <c r="G24" s="131" t="s">
        <v>210</v>
      </c>
      <c r="I24" s="112"/>
      <c r="J24" s="134"/>
      <c r="K24" s="111"/>
      <c r="L24" s="111"/>
      <c r="M24" s="111"/>
      <c r="N24" s="111"/>
      <c r="O24" s="111"/>
    </row>
    <row r="25" spans="1:15" ht="24.75" customHeight="1" x14ac:dyDescent="0.2">
      <c r="A25" s="60"/>
      <c r="B25" s="114">
        <v>13</v>
      </c>
      <c r="C25" s="183" t="s">
        <v>40</v>
      </c>
      <c r="D25" s="148"/>
      <c r="E25" s="107"/>
      <c r="F25" s="113" t="str">
        <f>IF(ISBLANK(E25),"Not Complete.","Please proceed to the next item.")</f>
        <v>Not Complete.</v>
      </c>
      <c r="G25" s="110"/>
      <c r="I25" s="112">
        <v>12</v>
      </c>
      <c r="J25" s="134">
        <v>500</v>
      </c>
      <c r="K25" s="111">
        <f t="shared" ref="K25:K32" si="4">1-SUM($C$50:$C$52)</f>
        <v>0.5</v>
      </c>
      <c r="L25" s="111"/>
      <c r="M25" s="111"/>
      <c r="N25" s="111">
        <f t="shared" si="3"/>
        <v>250</v>
      </c>
      <c r="O25" s="111"/>
    </row>
    <row r="26" spans="1:15" x14ac:dyDescent="0.2">
      <c r="A26" s="60"/>
      <c r="B26" s="180">
        <v>14</v>
      </c>
      <c r="C26" s="185" t="str">
        <f>IF(ISBLANK(E25),"---",IF(E25&gt;649.99,"Please enter the carbon benefit in tCO2e (net of HWP) in the adjacent table.",IF(AND(E25&lt;650,E25&gt;0.01),"For projects under 650 hectares choose either pathway 1 or pathway 2 by clicking yes in the adjacent input box.")))</f>
        <v>---</v>
      </c>
      <c r="D26" s="186"/>
      <c r="E26" s="157"/>
      <c r="F26" s="154" t="str">
        <f>IF(E25&gt;649.99,"A timber appraisal, carbon modeling, and qualified professional validation that meets GCC Option 2 Project Eligibility Requirements are required",IF(ISBLANK(E26),"Not Complete.",IF(AND(E25&lt;649.99,E26="Pathway 2"),"Please enter the annual gross carbon benefit (in tCO2e) from the forest carbon model (note this value should already include Harvested Wood Products (HWP), but not have any of the discount factors applied).","Please proceed to the next item.")))</f>
        <v>Not Complete.</v>
      </c>
      <c r="G26" s="149" t="str">
        <f>IF(ISBLANK(E25),"---",IF(E25&lt;649.99,"For lands under 650 ha pathway 2 is an optional item, which will require hiring a consulting with appropriate expertise in forest carbon modelling and offsets, and could entail significant costs.",""))</f>
        <v>---</v>
      </c>
      <c r="I26" s="112">
        <v>13</v>
      </c>
      <c r="J26" s="134">
        <v>500</v>
      </c>
      <c r="K26" s="111">
        <f t="shared" si="4"/>
        <v>0.5</v>
      </c>
      <c r="L26" s="111"/>
      <c r="M26" s="111"/>
      <c r="N26" s="111">
        <f t="shared" si="3"/>
        <v>250</v>
      </c>
      <c r="O26" s="111"/>
    </row>
    <row r="27" spans="1:15" ht="10.5" customHeight="1" x14ac:dyDescent="0.2">
      <c r="A27" s="60"/>
      <c r="B27" s="181"/>
      <c r="C27" s="187"/>
      <c r="D27" s="188"/>
      <c r="E27" s="158"/>
      <c r="F27" s="155"/>
      <c r="G27" s="150"/>
      <c r="I27" s="112">
        <v>14</v>
      </c>
      <c r="J27" s="134">
        <v>500</v>
      </c>
      <c r="K27" s="111">
        <f t="shared" si="4"/>
        <v>0.5</v>
      </c>
      <c r="L27" s="111"/>
      <c r="M27" s="111"/>
      <c r="N27" s="111">
        <f t="shared" si="3"/>
        <v>250</v>
      </c>
      <c r="O27" s="111"/>
    </row>
    <row r="28" spans="1:15" ht="11.25" customHeight="1" x14ac:dyDescent="0.2">
      <c r="A28" s="60"/>
      <c r="B28" s="181"/>
      <c r="C28" s="187"/>
      <c r="D28" s="188"/>
      <c r="E28" s="158"/>
      <c r="F28" s="155"/>
      <c r="G28" s="150"/>
      <c r="I28" s="112">
        <v>15</v>
      </c>
      <c r="J28" s="134">
        <v>500</v>
      </c>
      <c r="K28" s="111">
        <f t="shared" si="4"/>
        <v>0.5</v>
      </c>
      <c r="L28" s="111"/>
      <c r="M28" s="111"/>
      <c r="N28" s="111">
        <f t="shared" si="3"/>
        <v>250</v>
      </c>
      <c r="O28" s="111"/>
    </row>
    <row r="29" spans="1:15" x14ac:dyDescent="0.2">
      <c r="A29" s="60"/>
      <c r="B29" s="182"/>
      <c r="C29" s="189" t="s">
        <v>202</v>
      </c>
      <c r="D29" s="190"/>
      <c r="E29" s="108"/>
      <c r="F29" s="156"/>
      <c r="G29" s="151"/>
      <c r="I29" s="112">
        <v>16</v>
      </c>
      <c r="J29" s="134">
        <v>500</v>
      </c>
      <c r="K29" s="111">
        <f t="shared" si="4"/>
        <v>0.5</v>
      </c>
      <c r="L29" s="111"/>
      <c r="M29" s="111"/>
      <c r="N29" s="111">
        <f t="shared" si="3"/>
        <v>250</v>
      </c>
      <c r="O29" s="111"/>
    </row>
    <row r="30" spans="1:15" x14ac:dyDescent="0.2">
      <c r="A30" s="60"/>
      <c r="B30" s="180">
        <v>15</v>
      </c>
      <c r="C30" s="208" t="str">
        <f>IF(ISBLANK(E25),"---",IF(E25&gt;649.99,"Please proceed to the estimator.",IF(AND(E25&lt;650,E26="Pathway 2"),"Please proceed to the estimator.","Select your project location from the drop down list to determine your conservative annual average CO2e sequestered per hectare.")))</f>
        <v>---</v>
      </c>
      <c r="D30" s="209"/>
      <c r="E30" s="157"/>
      <c r="F30" s="154" t="str">
        <f>IF(C30=M13,"---",IF(C30="Please proceed to the next item.","Please proceed to the next item.",IF(ISBLANK(E30),"Not Complete.","Please proceed to the next item.")))</f>
        <v>Not Complete.</v>
      </c>
      <c r="G30" s="149"/>
      <c r="I30" s="112">
        <v>17</v>
      </c>
      <c r="J30" s="134">
        <v>500</v>
      </c>
      <c r="K30" s="111">
        <f t="shared" si="4"/>
        <v>0.5</v>
      </c>
      <c r="L30" s="111"/>
      <c r="M30" s="111"/>
      <c r="N30" s="111">
        <f t="shared" si="3"/>
        <v>250</v>
      </c>
      <c r="O30" s="111"/>
    </row>
    <row r="31" spans="1:15" x14ac:dyDescent="0.2">
      <c r="A31" s="60"/>
      <c r="B31" s="181"/>
      <c r="C31" s="210"/>
      <c r="D31" s="211"/>
      <c r="E31" s="158"/>
      <c r="F31" s="155"/>
      <c r="G31" s="150"/>
      <c r="I31" s="112">
        <v>18</v>
      </c>
      <c r="J31" s="134">
        <v>500</v>
      </c>
      <c r="K31" s="111">
        <f t="shared" si="4"/>
        <v>0.5</v>
      </c>
      <c r="L31" s="111"/>
      <c r="M31" s="111"/>
      <c r="N31" s="111">
        <f t="shared" si="3"/>
        <v>250</v>
      </c>
      <c r="O31" s="111"/>
    </row>
    <row r="32" spans="1:15" x14ac:dyDescent="0.2">
      <c r="A32" s="60"/>
      <c r="B32" s="181"/>
      <c r="C32" s="210"/>
      <c r="D32" s="211"/>
      <c r="E32" s="158"/>
      <c r="F32" s="155"/>
      <c r="G32" s="150"/>
      <c r="I32" s="112">
        <v>19</v>
      </c>
      <c r="J32" s="134">
        <v>500</v>
      </c>
      <c r="K32" s="111">
        <f t="shared" si="4"/>
        <v>0.5</v>
      </c>
      <c r="L32" s="111"/>
      <c r="M32" s="111"/>
      <c r="N32" s="111">
        <f t="shared" si="3"/>
        <v>250</v>
      </c>
      <c r="O32" s="111"/>
    </row>
    <row r="33" spans="1:15" ht="48.75" customHeight="1" x14ac:dyDescent="0.2">
      <c r="A33" s="60"/>
      <c r="B33" s="114">
        <v>16</v>
      </c>
      <c r="C33" s="183" t="str">
        <f>IF(ISBLANK(E25),"---",IF(AND(E25&lt;650,E26="Pathway 2"),"Please proceed to the estimator.",IF(E25&lt;650,"Percentage of land protected from development and preserved. For example, if the baseline would have deforested 70% of the eligible lands, and the project would only deforest 30% of the lands, then 40% of the lands would be preserved.","Please proceed to the estimator.")))</f>
        <v>---</v>
      </c>
      <c r="D33" s="148"/>
      <c r="E33" s="109"/>
      <c r="F33" s="123" t="str">
        <f>IF(C33=M13,"---",IF(ISBLANK(E33),"Not Complete.","Please review the summary tables below."))</f>
        <v>Not Complete.</v>
      </c>
      <c r="G33" s="110" t="str">
        <f>IF(ISBLANK(E25),"---",IF(E25&gt;649.99," ",IF(AND(E25&lt;650,E26="Pathway 2")," ","Report, memo etc. documenting estimate of lands that could have been developed under the baseline scenario and would be developed under the project scenario with recommended sign-off by a RPP. ")))</f>
        <v>---</v>
      </c>
      <c r="K33" s="111"/>
      <c r="L33" s="111"/>
      <c r="M33" s="111"/>
      <c r="N33" s="111"/>
      <c r="O33" s="111"/>
    </row>
    <row r="34" spans="1:15" x14ac:dyDescent="0.2">
      <c r="A34" s="49"/>
      <c r="B34" s="62"/>
      <c r="C34" s="64"/>
      <c r="D34" s="64"/>
      <c r="E34" s="63"/>
      <c r="F34" s="64"/>
      <c r="G34" s="125"/>
      <c r="I34" s="111"/>
      <c r="J34" s="111"/>
      <c r="K34" s="111"/>
      <c r="L34" s="111"/>
      <c r="M34" s="111"/>
      <c r="N34" s="111"/>
      <c r="O34" s="118"/>
    </row>
    <row r="35" spans="1:15" ht="15.75" x14ac:dyDescent="0.2">
      <c r="A35" s="49"/>
      <c r="B35" s="65"/>
      <c r="C35" s="203" t="s">
        <v>176</v>
      </c>
      <c r="D35" s="203"/>
      <c r="E35" s="203"/>
      <c r="F35" s="204"/>
    </row>
    <row r="36" spans="1:15" ht="14.25" customHeight="1" x14ac:dyDescent="0.2">
      <c r="A36" s="49"/>
      <c r="B36" s="66"/>
      <c r="C36" s="92">
        <f>IF(ISBLANK(E30),D9,E30)</f>
        <v>0</v>
      </c>
      <c r="D36" s="93" t="s">
        <v>41</v>
      </c>
      <c r="E36" s="67"/>
      <c r="F36" s="68"/>
    </row>
    <row r="37" spans="1:15" x14ac:dyDescent="0.2">
      <c r="A37" s="49"/>
      <c r="B37" s="66"/>
      <c r="C37" s="77">
        <f>'CD Info'!B3</f>
        <v>20</v>
      </c>
      <c r="D37" s="91" t="s">
        <v>182</v>
      </c>
      <c r="F37" s="70"/>
    </row>
    <row r="38" spans="1:15" ht="12" customHeight="1" x14ac:dyDescent="0.25">
      <c r="A38" s="49"/>
      <c r="B38" s="66"/>
      <c r="C38" s="94">
        <f>E25</f>
        <v>0</v>
      </c>
      <c r="D38" s="205" t="s">
        <v>177</v>
      </c>
      <c r="E38" s="206"/>
      <c r="F38" s="207"/>
    </row>
    <row r="39" spans="1:15" ht="12" customHeight="1" x14ac:dyDescent="0.25">
      <c r="A39" s="49"/>
      <c r="B39" s="66"/>
      <c r="C39" s="94">
        <f>E22</f>
        <v>0</v>
      </c>
      <c r="D39" s="205" t="s">
        <v>227</v>
      </c>
      <c r="E39" s="206"/>
      <c r="F39" s="207"/>
    </row>
    <row r="40" spans="1:15" ht="12" customHeight="1" x14ac:dyDescent="0.25">
      <c r="A40" s="49"/>
      <c r="B40" s="66"/>
      <c r="C40" s="95">
        <f>IF(E26="Pathway 2","N/A",E33)</f>
        <v>0</v>
      </c>
      <c r="D40" s="205" t="s">
        <v>204</v>
      </c>
      <c r="E40" s="206"/>
      <c r="F40" s="207"/>
    </row>
    <row r="41" spans="1:15" x14ac:dyDescent="0.2">
      <c r="A41" s="49"/>
      <c r="B41" s="71"/>
      <c r="C41" s="97"/>
      <c r="D41" s="98"/>
      <c r="E41" s="72"/>
      <c r="F41" s="73"/>
    </row>
    <row r="42" spans="1:15" x14ac:dyDescent="0.2">
      <c r="A42" s="49"/>
      <c r="B42" s="74"/>
      <c r="C42" s="76"/>
      <c r="D42" s="76"/>
      <c r="E42" s="75"/>
      <c r="F42" s="76"/>
      <c r="G42" s="125"/>
    </row>
    <row r="43" spans="1:15" ht="15.75" x14ac:dyDescent="0.2">
      <c r="A43" s="49"/>
      <c r="B43" s="65"/>
      <c r="C43" s="203" t="s">
        <v>178</v>
      </c>
      <c r="D43" s="203"/>
      <c r="E43" s="203"/>
      <c r="F43" s="204"/>
    </row>
    <row r="44" spans="1:15" x14ac:dyDescent="0.2">
      <c r="A44" s="49"/>
      <c r="B44" s="66"/>
      <c r="C44" s="99"/>
      <c r="D44" s="93"/>
      <c r="F44" s="70"/>
    </row>
    <row r="45" spans="1:15" ht="12" customHeight="1" x14ac:dyDescent="0.2">
      <c r="A45" s="49"/>
      <c r="B45" s="66"/>
      <c r="C45" s="193" t="s">
        <v>228</v>
      </c>
      <c r="D45" s="194"/>
      <c r="E45" s="194"/>
      <c r="F45" s="195"/>
    </row>
    <row r="46" spans="1:15" ht="12.75" customHeight="1" x14ac:dyDescent="0.2">
      <c r="A46" s="49"/>
      <c r="B46" s="66"/>
      <c r="C46" s="100" t="e">
        <f>IF(E25&gt;649.99,SUM(J13:J34),IF(E26="Pathway 2",SUM(J13:J34),VLOOKUP(E30,'CD Info'!A15:B23,2,FALSE)*E25*C40))</f>
        <v>#N/A</v>
      </c>
      <c r="D46" s="93" t="s">
        <v>191</v>
      </c>
      <c r="F46" s="70"/>
    </row>
    <row r="47" spans="1:15" x14ac:dyDescent="0.2">
      <c r="A47" s="49"/>
      <c r="B47" s="66"/>
      <c r="C47" s="94"/>
      <c r="D47" s="96"/>
      <c r="F47" s="70"/>
    </row>
    <row r="48" spans="1:15" x14ac:dyDescent="0.2">
      <c r="A48" s="49"/>
      <c r="B48" s="66"/>
      <c r="C48" s="194" t="s">
        <v>197</v>
      </c>
      <c r="D48" s="194"/>
      <c r="E48" s="194"/>
      <c r="F48" s="195"/>
    </row>
    <row r="49" spans="1:6" x14ac:dyDescent="0.2">
      <c r="A49" s="49"/>
      <c r="B49" s="66"/>
      <c r="C49" s="95">
        <v>0.27</v>
      </c>
      <c r="D49" s="201" t="s">
        <v>205</v>
      </c>
      <c r="E49" s="201"/>
      <c r="F49" s="202"/>
    </row>
    <row r="50" spans="1:6" x14ac:dyDescent="0.2">
      <c r="A50" s="49"/>
      <c r="B50" s="66"/>
      <c r="C50" s="95">
        <f>IF(E22="Yes",'CD Info'!B8,'CD Info'!C8)</f>
        <v>0.2</v>
      </c>
      <c r="D50" s="199" t="s">
        <v>181</v>
      </c>
      <c r="E50" s="199"/>
      <c r="F50" s="200"/>
    </row>
    <row r="51" spans="1:6" x14ac:dyDescent="0.2">
      <c r="A51" s="49"/>
      <c r="B51" s="66"/>
      <c r="C51" s="95">
        <f>'CD Info'!B5</f>
        <v>0.2</v>
      </c>
      <c r="D51" s="199" t="s">
        <v>198</v>
      </c>
      <c r="E51" s="199"/>
      <c r="F51" s="200"/>
    </row>
    <row r="52" spans="1:6" x14ac:dyDescent="0.2">
      <c r="A52" s="49"/>
      <c r="B52" s="66"/>
      <c r="C52" s="95">
        <f>IF(OR(E25&gt;649.99,E26="Pathway 2"),'CD Info'!C11, 'CD Info'!B11)</f>
        <v>0.1</v>
      </c>
      <c r="D52" s="199" t="s">
        <v>199</v>
      </c>
      <c r="E52" s="199"/>
      <c r="F52" s="200"/>
    </row>
    <row r="53" spans="1:6" x14ac:dyDescent="0.2">
      <c r="A53" s="49"/>
      <c r="B53" s="66"/>
      <c r="C53" s="90"/>
      <c r="F53" s="70"/>
    </row>
    <row r="54" spans="1:6" ht="21.75" customHeight="1" x14ac:dyDescent="0.2">
      <c r="A54" s="49"/>
      <c r="B54" s="66"/>
      <c r="C54" s="196" t="s">
        <v>229</v>
      </c>
      <c r="D54" s="197"/>
      <c r="E54" s="197"/>
      <c r="F54" s="198"/>
    </row>
    <row r="55" spans="1:6" ht="12.75" customHeight="1" x14ac:dyDescent="0.2">
      <c r="A55" s="49"/>
      <c r="B55" s="66"/>
      <c r="C55" s="100">
        <f>IF(E25&gt;649.99,(C46*(1-(C50+C51+C52))),IF(E26="Pathway 2",(C46*(1-(C50+C51+C52))),SUM(D60:D78)))</f>
        <v>0</v>
      </c>
      <c r="D55" s="93" t="s">
        <v>192</v>
      </c>
      <c r="F55" s="70"/>
    </row>
    <row r="56" spans="1:6" ht="14.1" customHeight="1" x14ac:dyDescent="0.2">
      <c r="A56" s="49"/>
      <c r="B56" s="66"/>
      <c r="C56" s="94"/>
      <c r="D56" s="93"/>
      <c r="E56" s="93"/>
      <c r="F56" s="93"/>
    </row>
    <row r="57" spans="1:6" ht="12" customHeight="1" x14ac:dyDescent="0.2">
      <c r="A57" s="49"/>
      <c r="B57" s="66"/>
      <c r="C57" s="193" t="s">
        <v>230</v>
      </c>
      <c r="D57" s="194"/>
      <c r="E57" s="194"/>
      <c r="F57" s="195"/>
    </row>
    <row r="58" spans="1:6" x14ac:dyDescent="0.2">
      <c r="A58" s="49"/>
      <c r="B58" s="66"/>
      <c r="C58" s="94"/>
      <c r="D58" s="101"/>
      <c r="F58" s="70"/>
    </row>
    <row r="59" spans="1:6" x14ac:dyDescent="0.2">
      <c r="A59" s="49"/>
      <c r="B59" s="66"/>
      <c r="C59" s="102" t="s">
        <v>179</v>
      </c>
      <c r="D59" s="137" t="s">
        <v>231</v>
      </c>
      <c r="E59" s="77"/>
      <c r="F59" s="70"/>
    </row>
    <row r="60" spans="1:6" x14ac:dyDescent="0.2">
      <c r="A60" s="49"/>
      <c r="B60" s="66"/>
      <c r="C60" s="103">
        <v>1</v>
      </c>
      <c r="D60" s="122" t="b">
        <f>IF(AND(ISTEXT(E22),$E$23="Yes"),IF(OR($E$25&gt;649.99,$E$26="Pathway 2"),N13,VLOOKUP(C60,'Forest LUP'!$A$2:$J$20,MATCH($E$30,'Forest LUP'!$A$1:$K$1,0),FALSE)*$C$40*$C$38))</f>
        <v>0</v>
      </c>
      <c r="E60" s="77"/>
      <c r="F60" s="70"/>
    </row>
    <row r="61" spans="1:6" x14ac:dyDescent="0.2">
      <c r="A61" s="49"/>
      <c r="B61" s="66"/>
      <c r="C61" s="103">
        <v>2</v>
      </c>
      <c r="D61" s="122" t="b">
        <f>IF(AND(ISTEXT(E22),$E$23="Yes"),IF(OR($E$25&gt;649.99,$E$26="Pathway 2"),N14,VLOOKUP(C61,'Forest LUP'!$A$2:$J$20,MATCH($E$30,'Forest LUP'!$A$1:$K$1,0),FALSE)*$C$40*$C$38))</f>
        <v>0</v>
      </c>
      <c r="E61" s="77"/>
      <c r="F61" s="70"/>
    </row>
    <row r="62" spans="1:6" x14ac:dyDescent="0.2">
      <c r="A62" s="49"/>
      <c r="B62" s="66"/>
      <c r="C62" s="103">
        <v>3</v>
      </c>
      <c r="D62" s="122" t="b">
        <f>IF(AND(ISTEXT(E22),$E$23="Yes"),IF(OR($E$25&gt;649.99,$E$26="Pathway 2"),N15,VLOOKUP(C62,'Forest LUP'!$A$2:$J$20,MATCH($E$30,'Forest LUP'!$A$1:$K$1,0),FALSE)*$C$40*$C$38))</f>
        <v>0</v>
      </c>
      <c r="E62" s="77"/>
      <c r="F62" s="70"/>
    </row>
    <row r="63" spans="1:6" x14ac:dyDescent="0.2">
      <c r="A63" s="49"/>
      <c r="B63" s="66"/>
      <c r="C63" s="103">
        <v>4</v>
      </c>
      <c r="D63" s="122" t="b">
        <f>IF(AND(ISTEXT(E22),$E$23="Yes"),IF(OR($E$25&gt;649.99,$E$26="Pathway 2"),N16,VLOOKUP(C63,'Forest LUP'!$A$2:$J$20,MATCH($E$30,'Forest LUP'!$A$1:$K$1,0),FALSE)*$C$40*$C$38))</f>
        <v>0</v>
      </c>
      <c r="E63" s="77"/>
      <c r="F63" s="70"/>
    </row>
    <row r="64" spans="1:6" x14ac:dyDescent="0.2">
      <c r="A64" s="49"/>
      <c r="B64" s="66"/>
      <c r="C64" s="103">
        <v>5</v>
      </c>
      <c r="D64" s="122" t="b">
        <f>IF(AND(ISTEXT(E22),$E$23="Yes"),IF(OR($E$25&gt;649.99,$E$26="Pathway 2"),N17,VLOOKUP(C64,'Forest LUP'!$A$2:$J$20,MATCH($E$30,'Forest LUP'!$A$1:$K$1,0),FALSE)*$C$40*$C$38))</f>
        <v>0</v>
      </c>
      <c r="E64" s="77"/>
      <c r="F64" s="70"/>
    </row>
    <row r="65" spans="1:31" x14ac:dyDescent="0.2">
      <c r="A65" s="49"/>
      <c r="B65" s="66"/>
      <c r="C65" s="103">
        <v>6</v>
      </c>
      <c r="D65" s="122" t="b">
        <f>IF(AND(ISTEXT(E22),$E$23="Yes"),IF(OR($E$25&gt;649.99,$E$26="Pathway 2"),N18,VLOOKUP(C65,'Forest LUP'!$A$2:$J$20,MATCH($E$30,'Forest LUP'!$A$1:$K$1,0),FALSE)*$C$40*$C$38))</f>
        <v>0</v>
      </c>
      <c r="E65" s="77"/>
      <c r="F65" s="70"/>
    </row>
    <row r="66" spans="1:31" x14ac:dyDescent="0.2">
      <c r="A66" s="49"/>
      <c r="B66" s="66"/>
      <c r="C66" s="103">
        <v>7</v>
      </c>
      <c r="D66" s="122" t="b">
        <f>IF(AND(ISTEXT(E22),$E$23="Yes"),IF(OR($E$25&gt;649.99,$E$26="Pathway 2"),N19,VLOOKUP(C66,'Forest LUP'!$A$2:$J$20,MATCH($E$30,'Forest LUP'!$A$1:$K$1,0),FALSE)*$C$40*$C$38))</f>
        <v>0</v>
      </c>
      <c r="E66" s="77"/>
      <c r="F66" s="70"/>
    </row>
    <row r="67" spans="1:31" x14ac:dyDescent="0.2">
      <c r="A67" s="49"/>
      <c r="B67" s="66"/>
      <c r="C67" s="103">
        <v>8</v>
      </c>
      <c r="D67" s="122" t="b">
        <f>IF(AND(ISTEXT(E22),$E$23="Yes"),IF(OR($E$25&gt;649.99,$E$26="Pathway 2"),N20,VLOOKUP(C67,'Forest LUP'!$A$2:$J$20,MATCH($E$30,'Forest LUP'!$A$1:$K$1,0),FALSE)*$C$40*$C$38))</f>
        <v>0</v>
      </c>
      <c r="E67" s="77"/>
      <c r="F67" s="70"/>
    </row>
    <row r="68" spans="1:31" x14ac:dyDescent="0.2">
      <c r="A68" s="49"/>
      <c r="B68" s="66"/>
      <c r="C68" s="103">
        <v>9</v>
      </c>
      <c r="D68" s="122" t="b">
        <f>IF(AND(ISTEXT(E22),$E$23="Yes"),IF(OR($E$25&gt;649.99,$E$26="Pathway 2"),N21,VLOOKUP(C68,'Forest LUP'!$A$2:$J$20,MATCH($E$30,'Forest LUP'!$A$1:$K$1,0),FALSE)*$C$40*$C$38))</f>
        <v>0</v>
      </c>
      <c r="E68" s="77"/>
      <c r="F68" s="70"/>
    </row>
    <row r="69" spans="1:31" x14ac:dyDescent="0.2">
      <c r="A69" s="49"/>
      <c r="B69" s="66"/>
      <c r="C69" s="103">
        <v>10</v>
      </c>
      <c r="D69" s="122" t="b">
        <f>IF(AND(ISTEXT(E22),$E$23="Yes"),IF(OR($E$25&gt;649.99,$E$26="Pathway 2"),N22,VLOOKUP(C69,'Forest LUP'!$A$2:$J$20,MATCH($E$30,'Forest LUP'!$A$1:$K$1,0),FALSE)*$C$40*$C$38))</f>
        <v>0</v>
      </c>
      <c r="E69" s="77"/>
      <c r="F69" s="70"/>
    </row>
    <row r="70" spans="1:31" x14ac:dyDescent="0.2">
      <c r="A70" s="49"/>
      <c r="B70" s="66"/>
      <c r="C70" s="103">
        <v>11</v>
      </c>
      <c r="D70" s="122" t="b">
        <f>IF(AND(ISTEXT(E22),$E$23="Yes"),IF(OR($E$25&gt;649.99,$E$26="Pathway 2"),N23,VLOOKUP(C70,'Forest LUP'!$A$2:$J$20,MATCH($E$30,'Forest LUP'!$A$1:$K$1,0),FALSE)*$C$40*$C$38))</f>
        <v>0</v>
      </c>
      <c r="E70" s="77"/>
      <c r="F70" s="70"/>
    </row>
    <row r="71" spans="1:31" x14ac:dyDescent="0.2">
      <c r="A71" s="49"/>
      <c r="B71" s="66"/>
      <c r="C71" s="103">
        <v>12</v>
      </c>
      <c r="D71" s="122" t="b">
        <f>IF(AND(ISTEXT(E22),$E$23="Yes"),IF(OR($E$25&gt;649.99,$E$26="Pathway 2"),N25,VLOOKUP(C71,'Forest LUP'!$A$2:$J$20,MATCH($E$30,'Forest LUP'!$A$1:$K$1,0),FALSE)*$C$40*$C$38))</f>
        <v>0</v>
      </c>
      <c r="E71" s="77"/>
      <c r="F71" s="70"/>
    </row>
    <row r="72" spans="1:31" x14ac:dyDescent="0.2">
      <c r="A72" s="49"/>
      <c r="B72" s="66"/>
      <c r="C72" s="103">
        <v>13</v>
      </c>
      <c r="D72" s="122" t="b">
        <f>IF(AND(ISTEXT(E22),$E$23="Yes"),IF(OR($E$25&gt;649.99,$E$26="Pathway 2"),N26,VLOOKUP(C72,'Forest LUP'!$A$2:$J$20,MATCH($E$30,'Forest LUP'!$A$1:$K$1,0),FALSE)*$C$40*$C$38))</f>
        <v>0</v>
      </c>
      <c r="E72" s="77"/>
      <c r="F72" s="70"/>
    </row>
    <row r="73" spans="1:31" x14ac:dyDescent="0.2">
      <c r="A73" s="49"/>
      <c r="B73" s="66"/>
      <c r="C73" s="103">
        <v>14</v>
      </c>
      <c r="D73" s="122" t="b">
        <f>IF(AND(ISTEXT(E22),$E$23="Yes"),IF(OR($E$25&gt;649.99,$E$26="Pathway 2"),N27,VLOOKUP(C73,'Forest LUP'!$A$2:$J$20,MATCH($E$30,'Forest LUP'!$A$1:$K$1,0),FALSE)*$C$40*$C$38))</f>
        <v>0</v>
      </c>
      <c r="E73" s="77"/>
      <c r="F73" s="70"/>
    </row>
    <row r="74" spans="1:31" x14ac:dyDescent="0.2">
      <c r="A74" s="49"/>
      <c r="B74" s="66"/>
      <c r="C74" s="103">
        <v>15</v>
      </c>
      <c r="D74" s="122" t="b">
        <f>IF(AND(ISTEXT(E22),$E$23="Yes"),IF(OR($E$25&gt;649.99,$E$26="Pathway 2"),N28,VLOOKUP(C74,'Forest LUP'!$A$2:$J$20,MATCH($E$30,'Forest LUP'!$A$1:$K$1,0),FALSE)*$C$40*$C$38))</f>
        <v>0</v>
      </c>
      <c r="E74" s="77"/>
      <c r="F74" s="70"/>
    </row>
    <row r="75" spans="1:31" x14ac:dyDescent="0.2">
      <c r="A75" s="49"/>
      <c r="B75" s="66"/>
      <c r="C75" s="103">
        <v>16</v>
      </c>
      <c r="D75" s="122" t="b">
        <f>IF(AND(ISTEXT(E22),$E$23="Yes"),IF(OR($E$25&gt;649.99,$E$26="Pathway 2"),N29,VLOOKUP(C75,'Forest LUP'!$A$2:$J$20,MATCH($E$30,'Forest LUP'!$A$1:$K$1,0),FALSE)*$C$40*$C$38))</f>
        <v>0</v>
      </c>
      <c r="E75" s="77"/>
      <c r="F75" s="70"/>
    </row>
    <row r="76" spans="1:31" x14ac:dyDescent="0.2">
      <c r="A76" s="49"/>
      <c r="B76" s="66"/>
      <c r="C76" s="103">
        <v>17</v>
      </c>
      <c r="D76" s="122" t="b">
        <f>IF(AND(ISTEXT(E22),$E$23="Yes"),IF(OR($E$25&gt;649.99,$E$26="Pathway 2"),N30,VLOOKUP(C76,'Forest LUP'!$A$2:$J$20,MATCH($E$30,'Forest LUP'!$A$1:$K$1,0),FALSE)*$C$40*$C$38))</f>
        <v>0</v>
      </c>
      <c r="E76" s="77"/>
      <c r="F76" s="70"/>
    </row>
    <row r="77" spans="1:31" x14ac:dyDescent="0.2">
      <c r="A77" s="49"/>
      <c r="B77" s="66"/>
      <c r="C77" s="103">
        <v>18</v>
      </c>
      <c r="D77" s="122" t="b">
        <f>IF(AND(ISTEXT(E22),$E$23="Yes"),IF(OR($E$25&gt;649.99,$E$26="Pathway 2"),N31,VLOOKUP(C77,'Forest LUP'!$A$2:$J$20,MATCH($E$30,'Forest LUP'!$A$1:$K$1,0),FALSE)*$C$40*$C$38))</f>
        <v>0</v>
      </c>
      <c r="E77" s="77"/>
      <c r="F77" s="70"/>
    </row>
    <row r="78" spans="1:31" x14ac:dyDescent="0.2">
      <c r="A78" s="49"/>
      <c r="B78" s="66"/>
      <c r="C78" s="103">
        <v>19</v>
      </c>
      <c r="D78" s="122" t="b">
        <f>IF(AND(ISTEXT(E22),$E$23="Yes"),IF(OR($E$25&gt;649.99,$E$26="Pathway 2"),N32,VLOOKUP(C78,'Forest LUP'!$A$2:$J$20,MATCH($E$30,'Forest LUP'!$A$1:$K$1,0),FALSE)*$C$40*$C$38))</f>
        <v>0</v>
      </c>
      <c r="E78" s="77"/>
      <c r="F78" s="70"/>
    </row>
    <row r="79" spans="1:31" s="80" customFormat="1" x14ac:dyDescent="0.2">
      <c r="A79" s="78"/>
      <c r="B79" s="71"/>
      <c r="C79" s="104"/>
      <c r="D79" s="105"/>
      <c r="E79" s="72"/>
      <c r="F79" s="73"/>
      <c r="G79" s="127"/>
      <c r="H79" s="50"/>
      <c r="I79" s="50"/>
      <c r="J79" s="50"/>
      <c r="K79" s="50"/>
      <c r="L79" s="50"/>
      <c r="M79" s="50"/>
      <c r="N79" s="50"/>
      <c r="O79" s="50"/>
      <c r="P79" s="50"/>
      <c r="Q79" s="50"/>
      <c r="R79" s="50"/>
      <c r="S79" s="50"/>
      <c r="T79" s="50"/>
      <c r="U79" s="50"/>
      <c r="V79" s="50"/>
      <c r="W79" s="50"/>
      <c r="X79" s="50"/>
      <c r="Y79" s="50"/>
      <c r="Z79" s="50"/>
      <c r="AA79" s="50"/>
      <c r="AB79" s="50"/>
      <c r="AC79" s="50"/>
      <c r="AD79" s="50"/>
      <c r="AE79" s="79"/>
    </row>
    <row r="80" spans="1:31" s="49" customFormat="1" x14ac:dyDescent="0.2">
      <c r="B80" s="81"/>
      <c r="C80" s="83"/>
      <c r="D80" s="83"/>
      <c r="E80" s="82"/>
      <c r="F80" s="83"/>
      <c r="G80" s="85"/>
      <c r="H80" s="50"/>
      <c r="I80" s="50"/>
      <c r="J80" s="50"/>
      <c r="K80" s="50"/>
      <c r="L80" s="50"/>
      <c r="M80" s="50"/>
      <c r="N80" s="50"/>
      <c r="O80" s="50"/>
      <c r="P80" s="50"/>
      <c r="Q80" s="50"/>
      <c r="R80" s="50"/>
      <c r="S80" s="50"/>
      <c r="T80" s="50"/>
      <c r="U80" s="50"/>
      <c r="V80" s="50"/>
      <c r="W80" s="50"/>
      <c r="X80" s="50"/>
      <c r="Y80" s="50"/>
      <c r="Z80" s="50"/>
      <c r="AA80" s="50"/>
      <c r="AB80" s="50"/>
      <c r="AC80" s="50"/>
      <c r="AD80" s="50"/>
      <c r="AE80" s="54"/>
    </row>
    <row r="81" spans="3:31" s="49" customFormat="1" x14ac:dyDescent="0.2">
      <c r="C81" s="85"/>
      <c r="D81" s="85"/>
      <c r="E81" s="84"/>
      <c r="F81" s="85"/>
      <c r="G81" s="85"/>
      <c r="H81" s="50"/>
      <c r="I81" s="50"/>
      <c r="J81" s="50"/>
      <c r="K81" s="50"/>
      <c r="L81" s="50"/>
      <c r="M81" s="50"/>
      <c r="N81" s="50"/>
      <c r="O81" s="50"/>
      <c r="P81" s="50"/>
      <c r="Q81" s="50"/>
      <c r="R81" s="50"/>
      <c r="S81" s="50"/>
      <c r="T81" s="50"/>
      <c r="U81" s="50"/>
      <c r="V81" s="50"/>
      <c r="W81" s="50"/>
      <c r="X81" s="50"/>
      <c r="Y81" s="50"/>
      <c r="Z81" s="50"/>
      <c r="AA81" s="50"/>
      <c r="AB81" s="50"/>
      <c r="AC81" s="50"/>
      <c r="AD81" s="50"/>
      <c r="AE81" s="54"/>
    </row>
    <row r="82" spans="3:31" s="49" customFormat="1" x14ac:dyDescent="0.2">
      <c r="C82" s="85"/>
      <c r="D82" s="85"/>
      <c r="E82" s="84"/>
      <c r="F82" s="85"/>
      <c r="G82" s="85"/>
      <c r="H82" s="50"/>
      <c r="I82" s="50"/>
      <c r="J82" s="50"/>
      <c r="K82" s="50"/>
      <c r="L82" s="50"/>
      <c r="M82" s="50"/>
      <c r="N82" s="50"/>
      <c r="O82" s="50"/>
      <c r="P82" s="50"/>
      <c r="Q82" s="50"/>
      <c r="R82" s="50"/>
      <c r="S82" s="50"/>
      <c r="T82" s="50"/>
      <c r="U82" s="50"/>
      <c r="V82" s="50"/>
      <c r="W82" s="50"/>
      <c r="X82" s="50"/>
      <c r="Y82" s="50"/>
      <c r="Z82" s="50"/>
      <c r="AA82" s="50"/>
      <c r="AB82" s="50"/>
      <c r="AC82" s="50"/>
      <c r="AD82" s="50"/>
      <c r="AE82" s="54"/>
    </row>
    <row r="83" spans="3:31" s="49" customFormat="1" x14ac:dyDescent="0.2">
      <c r="C83" s="85"/>
      <c r="D83" s="85"/>
      <c r="E83" s="84"/>
      <c r="F83" s="85"/>
      <c r="G83" s="85"/>
      <c r="H83" s="50"/>
      <c r="I83" s="50"/>
      <c r="J83" s="50"/>
      <c r="K83" s="50"/>
      <c r="L83" s="50"/>
      <c r="M83" s="50"/>
      <c r="N83" s="50"/>
      <c r="O83" s="50"/>
      <c r="P83" s="50"/>
      <c r="Q83" s="50"/>
      <c r="R83" s="50"/>
      <c r="S83" s="50"/>
      <c r="T83" s="50"/>
      <c r="U83" s="50"/>
      <c r="V83" s="50"/>
      <c r="W83" s="50"/>
      <c r="X83" s="50"/>
      <c r="Y83" s="50"/>
      <c r="Z83" s="50"/>
      <c r="AA83" s="50"/>
      <c r="AB83" s="50"/>
      <c r="AC83" s="50"/>
      <c r="AD83" s="50"/>
      <c r="AE83" s="54"/>
    </row>
    <row r="84" spans="3:31" s="49" customFormat="1" x14ac:dyDescent="0.2">
      <c r="C84" s="85"/>
      <c r="D84" s="85"/>
      <c r="E84" s="84"/>
      <c r="F84" s="85"/>
      <c r="G84" s="85"/>
      <c r="H84" s="50"/>
      <c r="I84" s="50"/>
      <c r="J84" s="50"/>
      <c r="K84" s="50"/>
      <c r="L84" s="50"/>
      <c r="M84" s="50"/>
      <c r="N84" s="50"/>
      <c r="O84" s="50"/>
      <c r="P84" s="50"/>
      <c r="Q84" s="50"/>
      <c r="R84" s="50"/>
      <c r="S84" s="50"/>
      <c r="T84" s="50"/>
      <c r="U84" s="50"/>
      <c r="V84" s="50"/>
      <c r="W84" s="50"/>
      <c r="X84" s="50"/>
      <c r="Y84" s="50"/>
      <c r="Z84" s="50"/>
      <c r="AA84" s="50"/>
      <c r="AB84" s="50"/>
      <c r="AC84" s="50"/>
      <c r="AD84" s="50"/>
      <c r="AE84" s="54"/>
    </row>
    <row r="85" spans="3:31" s="49" customFormat="1" x14ac:dyDescent="0.2">
      <c r="C85" s="85"/>
      <c r="D85" s="85"/>
      <c r="E85" s="84"/>
      <c r="F85" s="85"/>
      <c r="G85" s="85"/>
      <c r="H85" s="50"/>
      <c r="I85" s="50"/>
      <c r="J85" s="50"/>
      <c r="K85" s="50"/>
      <c r="L85" s="50"/>
      <c r="M85" s="50"/>
      <c r="N85" s="50"/>
      <c r="O85" s="50"/>
      <c r="P85" s="50"/>
      <c r="Q85" s="50"/>
      <c r="R85" s="50"/>
      <c r="S85" s="50"/>
      <c r="T85" s="50"/>
      <c r="U85" s="50"/>
      <c r="V85" s="50"/>
      <c r="W85" s="50"/>
      <c r="X85" s="50"/>
      <c r="Y85" s="50"/>
      <c r="Z85" s="50"/>
      <c r="AA85" s="50"/>
      <c r="AB85" s="50"/>
      <c r="AC85" s="50"/>
      <c r="AD85" s="50"/>
      <c r="AE85" s="54"/>
    </row>
    <row r="86" spans="3:31" s="49" customFormat="1" x14ac:dyDescent="0.2">
      <c r="C86" s="85"/>
      <c r="D86" s="85"/>
      <c r="E86" s="84"/>
      <c r="F86" s="85"/>
      <c r="G86" s="85"/>
      <c r="H86" s="50"/>
      <c r="I86" s="50"/>
      <c r="J86" s="50"/>
      <c r="K86" s="50"/>
      <c r="L86" s="50"/>
      <c r="M86" s="50"/>
      <c r="N86" s="50"/>
      <c r="O86" s="50"/>
      <c r="P86" s="50"/>
      <c r="Q86" s="50"/>
      <c r="R86" s="50"/>
      <c r="S86" s="50"/>
      <c r="T86" s="50"/>
      <c r="U86" s="50"/>
      <c r="V86" s="50"/>
      <c r="W86" s="50"/>
      <c r="X86" s="50"/>
      <c r="Y86" s="50"/>
      <c r="Z86" s="50"/>
      <c r="AA86" s="50"/>
      <c r="AB86" s="50"/>
      <c r="AC86" s="50"/>
      <c r="AD86" s="50"/>
      <c r="AE86" s="54"/>
    </row>
    <row r="87" spans="3:31" s="49" customFormat="1" x14ac:dyDescent="0.2">
      <c r="C87" s="85"/>
      <c r="D87" s="85"/>
      <c r="E87" s="84"/>
      <c r="F87" s="85"/>
      <c r="G87" s="85"/>
      <c r="H87" s="50"/>
      <c r="I87" s="50"/>
      <c r="J87" s="50"/>
      <c r="K87" s="50"/>
      <c r="L87" s="50"/>
      <c r="M87" s="50"/>
      <c r="N87" s="50"/>
      <c r="O87" s="50"/>
      <c r="P87" s="50"/>
      <c r="Q87" s="50"/>
      <c r="R87" s="50"/>
      <c r="S87" s="50"/>
      <c r="T87" s="50"/>
      <c r="U87" s="50"/>
      <c r="V87" s="50"/>
      <c r="W87" s="50"/>
      <c r="X87" s="50"/>
      <c r="Y87" s="50"/>
      <c r="Z87" s="50"/>
      <c r="AA87" s="50"/>
      <c r="AB87" s="50"/>
      <c r="AC87" s="50"/>
      <c r="AD87" s="50"/>
      <c r="AE87" s="54"/>
    </row>
    <row r="88" spans="3:31" s="49" customFormat="1" x14ac:dyDescent="0.2">
      <c r="C88" s="85"/>
      <c r="D88" s="85"/>
      <c r="E88" s="84"/>
      <c r="F88" s="85"/>
      <c r="G88" s="85"/>
      <c r="H88" s="50"/>
      <c r="I88" s="50"/>
      <c r="J88" s="50"/>
      <c r="K88" s="50"/>
      <c r="L88" s="50"/>
      <c r="M88" s="50"/>
      <c r="N88" s="50"/>
      <c r="O88" s="50"/>
      <c r="P88" s="50"/>
      <c r="Q88" s="50"/>
      <c r="R88" s="50"/>
      <c r="S88" s="50"/>
      <c r="T88" s="50"/>
      <c r="U88" s="50"/>
      <c r="V88" s="50"/>
      <c r="W88" s="50"/>
      <c r="X88" s="50"/>
      <c r="Y88" s="50"/>
      <c r="Z88" s="50"/>
      <c r="AA88" s="50"/>
      <c r="AB88" s="50"/>
      <c r="AC88" s="50"/>
      <c r="AD88" s="50"/>
      <c r="AE88" s="54"/>
    </row>
    <row r="89" spans="3:31" s="49" customFormat="1" x14ac:dyDescent="0.2">
      <c r="C89" s="85"/>
      <c r="D89" s="85"/>
      <c r="E89" s="84"/>
      <c r="F89" s="85"/>
      <c r="G89" s="85"/>
      <c r="H89" s="50"/>
      <c r="I89" s="50"/>
      <c r="J89" s="50"/>
      <c r="K89" s="50"/>
      <c r="L89" s="50"/>
      <c r="M89" s="50"/>
      <c r="N89" s="50"/>
      <c r="O89" s="50"/>
      <c r="P89" s="50"/>
      <c r="Q89" s="50"/>
      <c r="R89" s="50"/>
      <c r="S89" s="50"/>
      <c r="T89" s="50"/>
      <c r="U89" s="50"/>
      <c r="V89" s="50"/>
      <c r="W89" s="50"/>
      <c r="X89" s="50"/>
      <c r="Y89" s="50"/>
      <c r="Z89" s="50"/>
      <c r="AA89" s="50"/>
      <c r="AB89" s="50"/>
      <c r="AC89" s="50"/>
      <c r="AD89" s="50"/>
      <c r="AE89" s="54"/>
    </row>
    <row r="90" spans="3:31" s="49" customFormat="1" x14ac:dyDescent="0.2">
      <c r="C90" s="85"/>
      <c r="D90" s="85"/>
      <c r="E90" s="84"/>
      <c r="F90" s="85"/>
      <c r="G90" s="85"/>
      <c r="H90" s="50"/>
      <c r="I90" s="50"/>
      <c r="J90" s="50"/>
      <c r="K90" s="50"/>
      <c r="L90" s="50"/>
      <c r="M90" s="50"/>
      <c r="N90" s="50"/>
      <c r="O90" s="50"/>
      <c r="P90" s="50"/>
      <c r="Q90" s="50"/>
      <c r="R90" s="50"/>
      <c r="S90" s="50"/>
      <c r="T90" s="50"/>
      <c r="U90" s="50"/>
      <c r="V90" s="50"/>
      <c r="W90" s="50"/>
      <c r="X90" s="50"/>
      <c r="Y90" s="50"/>
      <c r="Z90" s="50"/>
      <c r="AA90" s="50"/>
      <c r="AB90" s="50"/>
      <c r="AC90" s="50"/>
      <c r="AD90" s="50"/>
      <c r="AE90" s="54"/>
    </row>
    <row r="91" spans="3:31" s="49" customFormat="1" x14ac:dyDescent="0.2">
      <c r="C91" s="85"/>
      <c r="D91" s="85"/>
      <c r="E91" s="84"/>
      <c r="F91" s="85"/>
      <c r="G91" s="85"/>
      <c r="H91" s="50"/>
      <c r="I91" s="50"/>
      <c r="J91" s="50"/>
      <c r="K91" s="50"/>
      <c r="L91" s="50"/>
      <c r="M91" s="50"/>
      <c r="N91" s="50"/>
      <c r="O91" s="50"/>
      <c r="P91" s="50"/>
      <c r="Q91" s="50"/>
      <c r="R91" s="50"/>
      <c r="S91" s="50"/>
      <c r="T91" s="50"/>
      <c r="U91" s="50"/>
      <c r="V91" s="50"/>
      <c r="W91" s="50"/>
      <c r="X91" s="50"/>
      <c r="Y91" s="50"/>
      <c r="Z91" s="50"/>
      <c r="AA91" s="50"/>
      <c r="AB91" s="50"/>
      <c r="AC91" s="50"/>
      <c r="AD91" s="50"/>
      <c r="AE91" s="54"/>
    </row>
    <row r="92" spans="3:31" s="49" customFormat="1" x14ac:dyDescent="0.2">
      <c r="C92" s="85"/>
      <c r="D92" s="85"/>
      <c r="E92" s="84"/>
      <c r="F92" s="85"/>
      <c r="G92" s="85"/>
      <c r="H92" s="50"/>
      <c r="I92" s="50"/>
      <c r="J92" s="50"/>
      <c r="K92" s="50"/>
      <c r="L92" s="50"/>
      <c r="M92" s="50"/>
      <c r="N92" s="50"/>
      <c r="O92" s="50"/>
      <c r="P92" s="50"/>
      <c r="Q92" s="50"/>
      <c r="R92" s="50"/>
      <c r="S92" s="50"/>
      <c r="T92" s="50"/>
      <c r="U92" s="50"/>
      <c r="V92" s="50"/>
      <c r="W92" s="50"/>
      <c r="X92" s="50"/>
      <c r="Y92" s="50"/>
      <c r="Z92" s="50"/>
      <c r="AA92" s="50"/>
      <c r="AB92" s="50"/>
      <c r="AC92" s="50"/>
      <c r="AD92" s="50"/>
      <c r="AE92" s="54"/>
    </row>
    <row r="93" spans="3:31" s="49" customFormat="1" x14ac:dyDescent="0.2">
      <c r="C93" s="85"/>
      <c r="D93" s="85"/>
      <c r="E93" s="84"/>
      <c r="F93" s="85"/>
      <c r="G93" s="85"/>
      <c r="H93" s="50"/>
      <c r="I93" s="50"/>
      <c r="J93" s="50"/>
      <c r="K93" s="50"/>
      <c r="L93" s="50"/>
      <c r="M93" s="50"/>
      <c r="N93" s="50"/>
      <c r="O93" s="50"/>
      <c r="P93" s="50"/>
      <c r="Q93" s="50"/>
      <c r="R93" s="50"/>
      <c r="S93" s="50"/>
      <c r="T93" s="50"/>
      <c r="U93" s="50"/>
      <c r="V93" s="50"/>
      <c r="W93" s="50"/>
      <c r="X93" s="50"/>
      <c r="Y93" s="50"/>
      <c r="Z93" s="50"/>
      <c r="AA93" s="50"/>
      <c r="AB93" s="50"/>
      <c r="AC93" s="50"/>
      <c r="AD93" s="50"/>
      <c r="AE93" s="54"/>
    </row>
    <row r="94" spans="3:31" s="49" customFormat="1" x14ac:dyDescent="0.2">
      <c r="C94" s="85"/>
      <c r="D94" s="85"/>
      <c r="E94" s="84"/>
      <c r="F94" s="85"/>
      <c r="G94" s="85"/>
      <c r="H94" s="50"/>
      <c r="I94" s="50"/>
      <c r="J94" s="50"/>
      <c r="K94" s="50"/>
      <c r="L94" s="50"/>
      <c r="M94" s="50"/>
      <c r="N94" s="50"/>
      <c r="O94" s="50"/>
      <c r="P94" s="50"/>
      <c r="Q94" s="50"/>
      <c r="R94" s="50"/>
      <c r="S94" s="50"/>
      <c r="T94" s="50"/>
      <c r="U94" s="50"/>
      <c r="V94" s="50"/>
      <c r="W94" s="50"/>
      <c r="X94" s="50"/>
      <c r="Y94" s="50"/>
      <c r="Z94" s="50"/>
      <c r="AA94" s="50"/>
      <c r="AB94" s="50"/>
      <c r="AC94" s="50"/>
      <c r="AD94" s="50"/>
      <c r="AE94" s="54"/>
    </row>
    <row r="95" spans="3:31" s="49" customFormat="1" x14ac:dyDescent="0.2">
      <c r="C95" s="85"/>
      <c r="D95" s="85"/>
      <c r="E95" s="84"/>
      <c r="F95" s="85"/>
      <c r="G95" s="85"/>
      <c r="H95" s="50"/>
      <c r="I95" s="50"/>
      <c r="J95" s="50"/>
      <c r="K95" s="50"/>
      <c r="L95" s="50"/>
      <c r="M95" s="50"/>
      <c r="N95" s="50"/>
      <c r="O95" s="50"/>
      <c r="P95" s="50"/>
      <c r="Q95" s="50"/>
      <c r="R95" s="50"/>
      <c r="S95" s="50"/>
      <c r="T95" s="50"/>
      <c r="U95" s="50"/>
      <c r="V95" s="50"/>
      <c r="W95" s="50"/>
      <c r="X95" s="50"/>
      <c r="Y95" s="50"/>
      <c r="Z95" s="50"/>
      <c r="AA95" s="50"/>
      <c r="AB95" s="50"/>
      <c r="AC95" s="50"/>
      <c r="AD95" s="50"/>
      <c r="AE95" s="54"/>
    </row>
    <row r="96" spans="3:31" s="49" customFormat="1" x14ac:dyDescent="0.2">
      <c r="C96" s="85"/>
      <c r="D96" s="85"/>
      <c r="E96" s="84"/>
      <c r="F96" s="85"/>
      <c r="G96" s="85"/>
      <c r="H96" s="50"/>
      <c r="I96" s="50"/>
      <c r="J96" s="50"/>
      <c r="K96" s="50"/>
      <c r="L96" s="50"/>
      <c r="M96" s="50"/>
      <c r="N96" s="50"/>
      <c r="O96" s="50"/>
      <c r="P96" s="50"/>
      <c r="Q96" s="50"/>
      <c r="R96" s="50"/>
      <c r="S96" s="50"/>
      <c r="T96" s="50"/>
      <c r="U96" s="50"/>
      <c r="V96" s="50"/>
      <c r="W96" s="50"/>
      <c r="X96" s="50"/>
      <c r="Y96" s="50"/>
      <c r="Z96" s="50"/>
      <c r="AA96" s="50"/>
      <c r="AB96" s="50"/>
      <c r="AC96" s="50"/>
      <c r="AD96" s="50"/>
      <c r="AE96" s="54"/>
    </row>
    <row r="97" spans="3:31" s="49" customFormat="1" x14ac:dyDescent="0.2">
      <c r="C97" s="85"/>
      <c r="D97" s="85"/>
      <c r="E97" s="84"/>
      <c r="F97" s="85"/>
      <c r="G97" s="85"/>
      <c r="H97" s="50"/>
      <c r="I97" s="50"/>
      <c r="J97" s="50"/>
      <c r="K97" s="50"/>
      <c r="L97" s="50"/>
      <c r="M97" s="50"/>
      <c r="N97" s="50"/>
      <c r="O97" s="50"/>
      <c r="P97" s="50"/>
      <c r="Q97" s="50"/>
      <c r="R97" s="50"/>
      <c r="S97" s="50"/>
      <c r="T97" s="50"/>
      <c r="U97" s="50"/>
      <c r="V97" s="50"/>
      <c r="W97" s="50"/>
      <c r="X97" s="50"/>
      <c r="Y97" s="50"/>
      <c r="Z97" s="50"/>
      <c r="AA97" s="50"/>
      <c r="AB97" s="50"/>
      <c r="AC97" s="50"/>
      <c r="AD97" s="50"/>
      <c r="AE97" s="54"/>
    </row>
    <row r="98" spans="3:31" s="49" customFormat="1" x14ac:dyDescent="0.2">
      <c r="C98" s="85"/>
      <c r="D98" s="85"/>
      <c r="E98" s="84"/>
      <c r="F98" s="85"/>
      <c r="G98" s="85"/>
      <c r="H98" s="50"/>
      <c r="I98" s="50"/>
      <c r="J98" s="50"/>
      <c r="K98" s="50"/>
      <c r="L98" s="50"/>
      <c r="M98" s="50"/>
      <c r="N98" s="50"/>
      <c r="O98" s="50"/>
      <c r="P98" s="50"/>
      <c r="Q98" s="50"/>
      <c r="R98" s="50"/>
      <c r="S98" s="50"/>
      <c r="T98" s="50"/>
      <c r="U98" s="50"/>
      <c r="V98" s="50"/>
      <c r="W98" s="50"/>
      <c r="X98" s="50"/>
      <c r="Y98" s="50"/>
      <c r="Z98" s="50"/>
      <c r="AA98" s="50"/>
      <c r="AB98" s="50"/>
      <c r="AC98" s="50"/>
      <c r="AD98" s="50"/>
      <c r="AE98" s="54"/>
    </row>
    <row r="99" spans="3:31" s="49" customFormat="1" x14ac:dyDescent="0.2">
      <c r="C99" s="85"/>
      <c r="D99" s="85"/>
      <c r="E99" s="84"/>
      <c r="F99" s="85"/>
      <c r="G99" s="85"/>
      <c r="H99" s="50"/>
      <c r="I99" s="50"/>
      <c r="J99" s="50"/>
      <c r="K99" s="50"/>
      <c r="L99" s="50"/>
      <c r="M99" s="50"/>
      <c r="N99" s="50"/>
      <c r="O99" s="50"/>
      <c r="P99" s="50"/>
      <c r="Q99" s="50"/>
      <c r="R99" s="50"/>
      <c r="S99" s="50"/>
      <c r="T99" s="50"/>
      <c r="U99" s="50"/>
      <c r="V99" s="50"/>
      <c r="W99" s="50"/>
      <c r="X99" s="50"/>
      <c r="Y99" s="50"/>
      <c r="Z99" s="50"/>
      <c r="AA99" s="50"/>
      <c r="AB99" s="50"/>
      <c r="AC99" s="50"/>
      <c r="AD99" s="50"/>
      <c r="AE99" s="54"/>
    </row>
    <row r="100" spans="3:31" s="49" customFormat="1" x14ac:dyDescent="0.2">
      <c r="C100" s="85"/>
      <c r="D100" s="85"/>
      <c r="E100" s="84"/>
      <c r="F100" s="85"/>
      <c r="G100" s="85"/>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4"/>
    </row>
    <row r="101" spans="3:31" s="49" customFormat="1" x14ac:dyDescent="0.2">
      <c r="C101" s="85"/>
      <c r="D101" s="85"/>
      <c r="E101" s="84"/>
      <c r="F101" s="85"/>
      <c r="G101" s="85"/>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4"/>
    </row>
    <row r="102" spans="3:31" s="49" customFormat="1" x14ac:dyDescent="0.2">
      <c r="C102" s="85"/>
      <c r="D102" s="85"/>
      <c r="E102" s="84"/>
      <c r="F102" s="85"/>
      <c r="G102" s="85"/>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4"/>
    </row>
    <row r="103" spans="3:31" s="49" customFormat="1" x14ac:dyDescent="0.2">
      <c r="C103" s="85"/>
      <c r="D103" s="85"/>
      <c r="E103" s="84"/>
      <c r="F103" s="85"/>
      <c r="G103" s="85"/>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4"/>
    </row>
    <row r="104" spans="3:31" s="49" customFormat="1" x14ac:dyDescent="0.2">
      <c r="C104" s="85"/>
      <c r="D104" s="85"/>
      <c r="E104" s="84"/>
      <c r="F104" s="85"/>
      <c r="G104" s="85"/>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4"/>
    </row>
    <row r="105" spans="3:31" s="49" customFormat="1" x14ac:dyDescent="0.2">
      <c r="C105" s="85"/>
      <c r="D105" s="85"/>
      <c r="E105" s="84"/>
      <c r="F105" s="85"/>
      <c r="G105" s="85"/>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4"/>
    </row>
    <row r="106" spans="3:31" s="49" customFormat="1" x14ac:dyDescent="0.2">
      <c r="C106" s="85"/>
      <c r="D106" s="85"/>
      <c r="E106" s="84"/>
      <c r="F106" s="85"/>
      <c r="G106" s="85"/>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4"/>
    </row>
    <row r="107" spans="3:31" s="49" customFormat="1" x14ac:dyDescent="0.2">
      <c r="C107" s="85"/>
      <c r="D107" s="85"/>
      <c r="E107" s="84"/>
      <c r="F107" s="85"/>
      <c r="G107" s="85"/>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4"/>
    </row>
    <row r="108" spans="3:31" s="49" customFormat="1" x14ac:dyDescent="0.2">
      <c r="C108" s="85"/>
      <c r="D108" s="85"/>
      <c r="E108" s="84"/>
      <c r="F108" s="85"/>
      <c r="G108" s="85"/>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4"/>
    </row>
    <row r="109" spans="3:31" s="49" customFormat="1" x14ac:dyDescent="0.2">
      <c r="C109" s="85"/>
      <c r="D109" s="85"/>
      <c r="E109" s="84"/>
      <c r="F109" s="85"/>
      <c r="G109" s="85"/>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4"/>
    </row>
    <row r="110" spans="3:31" s="49" customFormat="1" x14ac:dyDescent="0.2">
      <c r="C110" s="85"/>
      <c r="D110" s="85"/>
      <c r="E110" s="84"/>
      <c r="F110" s="85"/>
      <c r="G110" s="85"/>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4"/>
    </row>
    <row r="111" spans="3:31" s="49" customFormat="1" x14ac:dyDescent="0.2">
      <c r="C111" s="85"/>
      <c r="D111" s="85"/>
      <c r="E111" s="84"/>
      <c r="F111" s="85"/>
      <c r="G111" s="85"/>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4"/>
    </row>
    <row r="112" spans="3:31" s="49" customFormat="1" x14ac:dyDescent="0.2">
      <c r="C112" s="85"/>
      <c r="D112" s="85"/>
      <c r="E112" s="84"/>
      <c r="F112" s="85"/>
      <c r="G112" s="85"/>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4"/>
    </row>
    <row r="113" spans="2:31" s="49" customFormat="1" x14ac:dyDescent="0.2">
      <c r="C113" s="85"/>
      <c r="D113" s="85"/>
      <c r="E113" s="84"/>
      <c r="F113" s="85"/>
      <c r="G113" s="85"/>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4"/>
    </row>
    <row r="114" spans="2:31" s="49" customFormat="1" x14ac:dyDescent="0.2">
      <c r="B114" s="86"/>
      <c r="C114" s="85"/>
      <c r="D114" s="85"/>
      <c r="E114" s="84"/>
      <c r="F114" s="85"/>
      <c r="G114" s="85"/>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4"/>
    </row>
    <row r="115" spans="2:31" s="49" customFormat="1" x14ac:dyDescent="0.2">
      <c r="B115" s="86"/>
      <c r="C115" s="85"/>
      <c r="D115" s="85"/>
      <c r="E115" s="84"/>
      <c r="F115" s="85"/>
      <c r="G115" s="85"/>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4"/>
    </row>
    <row r="116" spans="2:31" s="49" customFormat="1" x14ac:dyDescent="0.2">
      <c r="B116" s="86"/>
      <c r="C116" s="85"/>
      <c r="D116" s="85"/>
      <c r="E116" s="84"/>
      <c r="F116" s="85"/>
      <c r="G116" s="85"/>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4"/>
    </row>
    <row r="117" spans="2:31" s="49" customFormat="1" x14ac:dyDescent="0.2">
      <c r="B117" s="86"/>
      <c r="C117" s="85"/>
      <c r="D117" s="85"/>
      <c r="E117" s="84"/>
      <c r="F117" s="85"/>
      <c r="G117" s="85"/>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4"/>
    </row>
    <row r="118" spans="2:31" s="49" customFormat="1" x14ac:dyDescent="0.2">
      <c r="B118" s="86"/>
      <c r="C118" s="85"/>
      <c r="D118" s="85"/>
      <c r="E118" s="84"/>
      <c r="F118" s="85"/>
      <c r="G118" s="85"/>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4"/>
    </row>
    <row r="119" spans="2:31" s="49" customFormat="1" x14ac:dyDescent="0.2">
      <c r="B119" s="86"/>
      <c r="C119" s="85"/>
      <c r="D119" s="85"/>
      <c r="E119" s="84"/>
      <c r="F119" s="85"/>
      <c r="G119" s="85"/>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4"/>
    </row>
    <row r="120" spans="2:31" s="49" customFormat="1" x14ac:dyDescent="0.2">
      <c r="B120" s="86"/>
      <c r="C120" s="85"/>
      <c r="D120" s="85"/>
      <c r="E120" s="84"/>
      <c r="F120" s="85"/>
      <c r="G120" s="85"/>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4"/>
    </row>
    <row r="121" spans="2:31" s="49" customFormat="1" x14ac:dyDescent="0.2">
      <c r="B121" s="86"/>
      <c r="C121" s="85"/>
      <c r="D121" s="85"/>
      <c r="E121" s="84"/>
      <c r="F121" s="85"/>
      <c r="G121" s="85"/>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4"/>
    </row>
  </sheetData>
  <sheetProtection sheet="1" objects="1" scenarios="1" selectLockedCells="1"/>
  <mergeCells count="45">
    <mergeCell ref="C43:F43"/>
    <mergeCell ref="D39:F39"/>
    <mergeCell ref="D40:F40"/>
    <mergeCell ref="D38:F38"/>
    <mergeCell ref="B30:B32"/>
    <mergeCell ref="C30:D32"/>
    <mergeCell ref="E30:E32"/>
    <mergeCell ref="F30:F32"/>
    <mergeCell ref="C35:F35"/>
    <mergeCell ref="C33:D33"/>
    <mergeCell ref="C57:F57"/>
    <mergeCell ref="C54:F54"/>
    <mergeCell ref="C48:F48"/>
    <mergeCell ref="C45:F45"/>
    <mergeCell ref="D50:F50"/>
    <mergeCell ref="D49:F49"/>
    <mergeCell ref="D51:F51"/>
    <mergeCell ref="D52:F52"/>
    <mergeCell ref="B26:B29"/>
    <mergeCell ref="C23:D23"/>
    <mergeCell ref="C25:D25"/>
    <mergeCell ref="C22:D22"/>
    <mergeCell ref="C19:D19"/>
    <mergeCell ref="C26:D28"/>
    <mergeCell ref="C29:D29"/>
    <mergeCell ref="C24:D24"/>
    <mergeCell ref="B1:F2"/>
    <mergeCell ref="B3:F4"/>
    <mergeCell ref="B12:D12"/>
    <mergeCell ref="D8:E8"/>
    <mergeCell ref="D9:E9"/>
    <mergeCell ref="D10:E10"/>
    <mergeCell ref="B5:F6"/>
    <mergeCell ref="C13:D13"/>
    <mergeCell ref="C14:D14"/>
    <mergeCell ref="G26:G29"/>
    <mergeCell ref="G30:G32"/>
    <mergeCell ref="C21:D21"/>
    <mergeCell ref="C18:D18"/>
    <mergeCell ref="C20:D20"/>
    <mergeCell ref="C15:D15"/>
    <mergeCell ref="C17:D17"/>
    <mergeCell ref="C16:D16"/>
    <mergeCell ref="F26:F29"/>
    <mergeCell ref="E26:E28"/>
  </mergeCells>
  <phoneticPr fontId="7" type="noConversion"/>
  <conditionalFormatting sqref="C33:G33">
    <cfRule type="expression" dxfId="7" priority="28" stopIfTrue="1">
      <formula>#REF!=#REF!</formula>
    </cfRule>
  </conditionalFormatting>
  <conditionalFormatting sqref="C29:D29">
    <cfRule type="expression" dxfId="6" priority="7">
      <formula>$E$26="Yes"</formula>
    </cfRule>
  </conditionalFormatting>
  <conditionalFormatting sqref="F13:G16 F23:G23 F22 F24 F18:G21 F17">
    <cfRule type="cellIs" dxfId="5" priority="29" stopIfTrue="1" operator="equal">
      <formula>#REF!</formula>
    </cfRule>
    <cfRule type="cellIs" dxfId="4" priority="30" stopIfTrue="1" operator="equal">
      <formula>#REF!</formula>
    </cfRule>
  </conditionalFormatting>
  <conditionalFormatting sqref="I12:J32">
    <cfRule type="expression" dxfId="3" priority="31">
      <formula>$E$25&gt;649.99</formula>
    </cfRule>
    <cfRule type="expression" dxfId="2" priority="32">
      <formula>$E$26="Pathway 2"</formula>
    </cfRule>
  </conditionalFormatting>
  <conditionalFormatting sqref="G17">
    <cfRule type="cellIs" dxfId="1" priority="1" stopIfTrue="1" operator="equal">
      <formula>#REF!</formula>
    </cfRule>
    <cfRule type="cellIs" dxfId="0" priority="2" stopIfTrue="1" operator="equal">
      <formula>#REF!</formula>
    </cfRule>
  </conditionalFormatting>
  <dataValidations count="1">
    <dataValidation type="list" allowBlank="1" showInputMessage="1" showErrorMessage="1" sqref="E30:E32" xr:uid="{00000000-0002-0000-0000-000000000000}">
      <formula1>$M$3:$M$12</formula1>
    </dataValidation>
  </dataValidations>
  <pageMargins left="0.7" right="0.7" top="0.75" bottom="0.75" header="0.3" footer="0.3"/>
  <pageSetup orientation="portrait" r:id="rId1"/>
  <ignoredErrors>
    <ignoredError sqref="F17 F22" formula="1"/>
    <ignoredError sqref="C41" evalError="1"/>
    <ignoredError sqref="C31:D32 D33 D30" unlockedFormula="1"/>
  </ignoredErrors>
  <drawing r:id="rId2"/>
  <legacy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000-000001000000}">
          <x14:formula1>
            <xm:f>'CD Info'!$E$3:$E$4</xm:f>
          </x14:formula1>
          <xm:sqref>E13:E24</xm:sqref>
        </x14:dataValidation>
        <x14:dataValidation type="list" allowBlank="1" showInputMessage="1" showErrorMessage="1" xr:uid="{00000000-0002-0000-0000-000002000000}">
          <x14:formula1>
            <xm:f>'CD Info'!$E$6:$E$7</xm:f>
          </x14:formula1>
          <xm:sqref>E26:E28</xm:sqref>
        </x14:dataValidation>
      </x14:dataValidations>
    </ex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18"/>
  <sheetViews>
    <sheetView workbookViewId="0">
      <selection activeCell="G16" sqref="G16"/>
    </sheetView>
  </sheetViews>
  <sheetFormatPr defaultRowHeight="15" x14ac:dyDescent="0.25"/>
  <cols>
    <col min="1" max="1" width="23.5703125" customWidth="1"/>
    <col min="2" max="2" width="20.42578125" style="2" customWidth="1"/>
    <col min="3" max="3" width="17" style="2" bestFit="1" customWidth="1"/>
    <col min="4" max="4" width="16.5703125" style="2" bestFit="1" customWidth="1"/>
    <col min="5" max="5" width="27.7109375" customWidth="1"/>
    <col min="7" max="7" width="16.7109375" bestFit="1" customWidth="1"/>
    <col min="8" max="8" width="17" bestFit="1" customWidth="1"/>
    <col min="9" max="9" width="16.5703125" bestFit="1" customWidth="1"/>
    <col min="10" max="10" width="19.28515625" customWidth="1"/>
    <col min="11" max="11" width="27.5703125" bestFit="1" customWidth="1"/>
  </cols>
  <sheetData>
    <row r="1" spans="1:7" ht="26.25" x14ac:dyDescent="0.4">
      <c r="A1" s="28" t="s">
        <v>25</v>
      </c>
    </row>
    <row r="3" spans="1:7" x14ac:dyDescent="0.25">
      <c r="A3" s="29" t="s">
        <v>61</v>
      </c>
      <c r="B3" s="29">
        <v>20</v>
      </c>
      <c r="E3" s="29" t="s">
        <v>0</v>
      </c>
    </row>
    <row r="4" spans="1:7" x14ac:dyDescent="0.25">
      <c r="A4" s="29" t="s">
        <v>26</v>
      </c>
      <c r="B4" s="30">
        <v>0.3</v>
      </c>
      <c r="E4" s="29" t="s">
        <v>1</v>
      </c>
    </row>
    <row r="5" spans="1:7" x14ac:dyDescent="0.25">
      <c r="A5" s="29" t="s">
        <v>27</v>
      </c>
      <c r="B5" s="30">
        <v>0.2</v>
      </c>
    </row>
    <row r="6" spans="1:7" x14ac:dyDescent="0.25">
      <c r="A6" s="2"/>
      <c r="E6" s="135" t="s">
        <v>221</v>
      </c>
    </row>
    <row r="7" spans="1:7" x14ac:dyDescent="0.25">
      <c r="A7" s="2"/>
      <c r="B7" s="30" t="s">
        <v>59</v>
      </c>
      <c r="C7" s="30" t="s">
        <v>60</v>
      </c>
      <c r="E7" s="135" t="s">
        <v>222</v>
      </c>
    </row>
    <row r="8" spans="1:7" x14ac:dyDescent="0.25">
      <c r="A8" s="29" t="s">
        <v>28</v>
      </c>
      <c r="B8" s="30">
        <v>0.1</v>
      </c>
      <c r="C8" s="30">
        <v>0.2</v>
      </c>
      <c r="G8" s="119"/>
    </row>
    <row r="9" spans="1:7" x14ac:dyDescent="0.25">
      <c r="A9" s="2"/>
    </row>
    <row r="10" spans="1:7" x14ac:dyDescent="0.25">
      <c r="A10" s="2"/>
      <c r="B10" s="30" t="s">
        <v>57</v>
      </c>
      <c r="C10" s="30" t="s">
        <v>58</v>
      </c>
      <c r="G10" s="119"/>
    </row>
    <row r="11" spans="1:7" x14ac:dyDescent="0.25">
      <c r="A11" s="29" t="s">
        <v>29</v>
      </c>
      <c r="B11" s="30">
        <v>0.1</v>
      </c>
      <c r="C11" s="30">
        <v>0.05</v>
      </c>
    </row>
    <row r="13" spans="1:7" x14ac:dyDescent="0.25">
      <c r="A13" s="31" t="s">
        <v>36</v>
      </c>
    </row>
    <row r="14" spans="1:7" x14ac:dyDescent="0.25">
      <c r="A14" s="32" t="s">
        <v>189</v>
      </c>
      <c r="B14" s="32" t="s">
        <v>188</v>
      </c>
      <c r="C14" s="32" t="s">
        <v>190</v>
      </c>
    </row>
    <row r="15" spans="1:7" x14ac:dyDescent="0.25">
      <c r="A15" s="36" t="s">
        <v>45</v>
      </c>
      <c r="B15" s="32">
        <f>J60</f>
        <v>633.41305399769658</v>
      </c>
      <c r="C15" s="32">
        <f>D60</f>
        <v>559.50403185190055</v>
      </c>
    </row>
    <row r="16" spans="1:7" x14ac:dyDescent="0.25">
      <c r="A16" s="36" t="s">
        <v>47</v>
      </c>
      <c r="B16" s="32">
        <f>J92</f>
        <v>634.83200514889222</v>
      </c>
      <c r="C16" s="32">
        <f>D92</f>
        <v>564.9246533669409</v>
      </c>
    </row>
    <row r="17" spans="1:12" x14ac:dyDescent="0.25">
      <c r="A17" s="36" t="s">
        <v>49</v>
      </c>
      <c r="B17" s="32">
        <f>J124</f>
        <v>703.78599998599668</v>
      </c>
      <c r="C17" s="32">
        <f>D124</f>
        <v>620.52704255792173</v>
      </c>
      <c r="D17" s="120"/>
    </row>
    <row r="18" spans="1:12" x14ac:dyDescent="0.25">
      <c r="A18" s="36" t="s">
        <v>51</v>
      </c>
      <c r="B18" s="32">
        <f>J156</f>
        <v>285.93163920663147</v>
      </c>
      <c r="C18" s="32">
        <f>D156</f>
        <v>261.9380170431765</v>
      </c>
    </row>
    <row r="19" spans="1:12" x14ac:dyDescent="0.25">
      <c r="A19" s="36" t="s">
        <v>53</v>
      </c>
      <c r="B19" s="32">
        <f>J188</f>
        <v>310.0231746432865</v>
      </c>
      <c r="C19" s="32">
        <f>D188</f>
        <v>277.52992510467209</v>
      </c>
    </row>
    <row r="20" spans="1:12" x14ac:dyDescent="0.25">
      <c r="A20" s="36" t="s">
        <v>55</v>
      </c>
      <c r="B20" s="32">
        <f>J220</f>
        <v>403.46590637146664</v>
      </c>
      <c r="C20" s="32">
        <f>D220</f>
        <v>359.59384208740801</v>
      </c>
    </row>
    <row r="21" spans="1:12" x14ac:dyDescent="0.25">
      <c r="A21" s="36" t="s">
        <v>30</v>
      </c>
      <c r="B21" s="32">
        <f>J252</f>
        <v>344.80117956574782</v>
      </c>
      <c r="C21" s="32">
        <f>D252</f>
        <v>307.65777829016508</v>
      </c>
    </row>
    <row r="22" spans="1:12" x14ac:dyDescent="0.25">
      <c r="A22" s="36" t="s">
        <v>32</v>
      </c>
      <c r="B22" s="32">
        <f>J285</f>
        <v>368.55242658529494</v>
      </c>
      <c r="C22" s="32">
        <f>D285</f>
        <v>332.61747241736293</v>
      </c>
    </row>
    <row r="23" spans="1:12" x14ac:dyDescent="0.25">
      <c r="A23" s="36" t="s">
        <v>34</v>
      </c>
      <c r="B23" s="32">
        <f>J317</f>
        <v>356.37026798623532</v>
      </c>
      <c r="C23" s="32">
        <f>D317</f>
        <v>321.98077745108515</v>
      </c>
    </row>
    <row r="25" spans="1:12" s="33" customFormat="1" x14ac:dyDescent="0.25">
      <c r="B25" s="34"/>
      <c r="C25" s="34"/>
      <c r="D25" s="34"/>
    </row>
    <row r="26" spans="1:12" ht="21" x14ac:dyDescent="0.35">
      <c r="A26" s="1" t="s">
        <v>24</v>
      </c>
    </row>
    <row r="27" spans="1:12" x14ac:dyDescent="0.25">
      <c r="A27" t="s">
        <v>37</v>
      </c>
    </row>
    <row r="28" spans="1:12" x14ac:dyDescent="0.25">
      <c r="A28" t="s">
        <v>38</v>
      </c>
      <c r="B28" s="2" t="s">
        <v>240</v>
      </c>
      <c r="C28" s="2" t="s">
        <v>241</v>
      </c>
    </row>
    <row r="30" spans="1:12" ht="21" x14ac:dyDescent="0.35">
      <c r="A30" s="1" t="s">
        <v>39</v>
      </c>
    </row>
    <row r="31" spans="1:12" x14ac:dyDescent="0.25">
      <c r="A31" t="s">
        <v>9</v>
      </c>
      <c r="G31" t="s">
        <v>63</v>
      </c>
    </row>
    <row r="32" spans="1:12" x14ac:dyDescent="0.25">
      <c r="A32" s="3" t="s">
        <v>10</v>
      </c>
      <c r="B32" s="4" t="s">
        <v>11</v>
      </c>
      <c r="C32" s="4" t="s">
        <v>12</v>
      </c>
      <c r="D32" s="4" t="s">
        <v>13</v>
      </c>
      <c r="E32" s="3" t="s">
        <v>14</v>
      </c>
      <c r="G32" s="3" t="s">
        <v>10</v>
      </c>
      <c r="H32" s="3" t="s">
        <v>11</v>
      </c>
      <c r="I32" s="3" t="s">
        <v>12</v>
      </c>
      <c r="J32" s="3" t="s">
        <v>13</v>
      </c>
      <c r="K32" s="3" t="s">
        <v>14</v>
      </c>
      <c r="L32" s="5"/>
    </row>
    <row r="33" spans="1:12" x14ac:dyDescent="0.25">
      <c r="A33" s="140">
        <v>0</v>
      </c>
      <c r="B33" s="6">
        <v>181.53774872017038</v>
      </c>
      <c r="C33" s="6">
        <v>1264.2166885724544</v>
      </c>
      <c r="D33" s="6">
        <v>526.17328375264549</v>
      </c>
      <c r="E33" s="141" t="s">
        <v>17</v>
      </c>
      <c r="G33" s="142">
        <v>0</v>
      </c>
      <c r="H33" s="143">
        <v>182.94833734580652</v>
      </c>
      <c r="I33" s="143">
        <v>1534.2603146738954</v>
      </c>
      <c r="J33" s="143">
        <v>619.11507449750582</v>
      </c>
      <c r="K33" s="144" t="s">
        <v>17</v>
      </c>
      <c r="L33" s="5"/>
    </row>
    <row r="34" spans="1:12" x14ac:dyDescent="0.25">
      <c r="A34" s="140">
        <v>0</v>
      </c>
      <c r="B34" s="6">
        <v>0.61420033784396333</v>
      </c>
      <c r="C34" s="6">
        <v>610.90357629461118</v>
      </c>
      <c r="D34" s="6">
        <v>190.07129939525839</v>
      </c>
      <c r="E34" s="141" t="s">
        <v>18</v>
      </c>
      <c r="G34" s="142">
        <v>0</v>
      </c>
      <c r="H34" s="143">
        <v>0.84137032581364768</v>
      </c>
      <c r="I34" s="143">
        <v>836.85421410220715</v>
      </c>
      <c r="J34" s="143">
        <v>260.37164300720326</v>
      </c>
      <c r="K34" s="144" t="s">
        <v>18</v>
      </c>
      <c r="L34" s="5"/>
    </row>
    <row r="35" spans="1:12" x14ac:dyDescent="0.25">
      <c r="A35" s="140">
        <v>0</v>
      </c>
      <c r="B35" s="6">
        <v>10.470030677204157</v>
      </c>
      <c r="C35" s="6">
        <v>1264.2252407242622</v>
      </c>
      <c r="D35" s="6">
        <v>403.07736150402025</v>
      </c>
      <c r="E35" s="141" t="s">
        <v>15</v>
      </c>
      <c r="G35" s="142">
        <v>0</v>
      </c>
      <c r="H35" s="143">
        <v>10.470329918875771</v>
      </c>
      <c r="I35" s="143">
        <v>1528.1466429547872</v>
      </c>
      <c r="J35" s="143">
        <v>465.74070119340621</v>
      </c>
      <c r="K35" s="144" t="s">
        <v>15</v>
      </c>
      <c r="L35" s="5"/>
    </row>
    <row r="36" spans="1:12" x14ac:dyDescent="0.25">
      <c r="A36" s="140">
        <v>0</v>
      </c>
      <c r="B36" s="6">
        <v>9.9684787788413402E-4</v>
      </c>
      <c r="C36" s="6">
        <v>734.14527420466686</v>
      </c>
      <c r="D36" s="6">
        <v>199.82809691270677</v>
      </c>
      <c r="E36" s="141" t="s">
        <v>16</v>
      </c>
      <c r="G36" s="142">
        <v>0</v>
      </c>
      <c r="H36" s="143">
        <v>1.3655450381974013E-3</v>
      </c>
      <c r="I36" s="143">
        <v>1005.6784578146122</v>
      </c>
      <c r="J36" s="143">
        <v>273.73711905850274</v>
      </c>
      <c r="K36" s="144" t="s">
        <v>16</v>
      </c>
      <c r="L36" s="5"/>
    </row>
    <row r="37" spans="1:12" x14ac:dyDescent="0.25">
      <c r="A37" s="140">
        <v>1</v>
      </c>
      <c r="B37" s="6">
        <v>8.5008148648107156</v>
      </c>
      <c r="C37" s="6">
        <v>98.063335534661476</v>
      </c>
      <c r="D37" s="6">
        <v>41.715683652053002</v>
      </c>
      <c r="E37" s="141" t="s">
        <v>19</v>
      </c>
      <c r="G37" s="142">
        <v>1</v>
      </c>
      <c r="H37" s="143">
        <v>8.5008148648107156</v>
      </c>
      <c r="I37" s="143">
        <v>98.063335534661476</v>
      </c>
      <c r="J37" s="143">
        <v>41.715683652053002</v>
      </c>
      <c r="K37" s="144" t="s">
        <v>19</v>
      </c>
      <c r="L37" s="5"/>
    </row>
    <row r="38" spans="1:12" x14ac:dyDescent="0.25">
      <c r="A38" s="140">
        <v>2</v>
      </c>
      <c r="B38" s="6">
        <v>7.6753269786073028</v>
      </c>
      <c r="C38" s="6">
        <v>81.652038352724873</v>
      </c>
      <c r="D38" s="6">
        <v>35.359026733622152</v>
      </c>
      <c r="E38" s="141" t="s">
        <v>19</v>
      </c>
      <c r="G38" s="142">
        <v>2</v>
      </c>
      <c r="H38" s="143">
        <v>7.6753269786073028</v>
      </c>
      <c r="I38" s="143">
        <v>81.652038352724873</v>
      </c>
      <c r="J38" s="143">
        <v>35.359026733622152</v>
      </c>
      <c r="K38" s="144" t="s">
        <v>19</v>
      </c>
      <c r="L38" s="5"/>
    </row>
    <row r="39" spans="1:12" x14ac:dyDescent="0.25">
      <c r="A39" s="140">
        <v>3</v>
      </c>
      <c r="B39" s="6">
        <v>7.0689744695694365</v>
      </c>
      <c r="C39" s="6">
        <v>73.651193189676022</v>
      </c>
      <c r="D39" s="6">
        <v>30.765259163095898</v>
      </c>
      <c r="E39" s="141" t="s">
        <v>19</v>
      </c>
      <c r="G39" s="142">
        <v>3</v>
      </c>
      <c r="H39" s="143">
        <v>7.0689744695694365</v>
      </c>
      <c r="I39" s="143">
        <v>73.651193189676022</v>
      </c>
      <c r="J39" s="143">
        <v>30.765259163095898</v>
      </c>
      <c r="K39" s="144" t="s">
        <v>19</v>
      </c>
      <c r="L39" s="5"/>
    </row>
    <row r="40" spans="1:12" x14ac:dyDescent="0.25">
      <c r="A40" s="140">
        <v>4</v>
      </c>
      <c r="B40" s="6">
        <v>6.6075906884253968</v>
      </c>
      <c r="C40" s="6">
        <v>64.536640803902671</v>
      </c>
      <c r="D40" s="6">
        <v>27.177329794371627</v>
      </c>
      <c r="E40" s="141" t="s">
        <v>19</v>
      </c>
      <c r="G40" s="142">
        <v>4</v>
      </c>
      <c r="H40" s="143">
        <v>6.6075906884253968</v>
      </c>
      <c r="I40" s="143">
        <v>64.536640803902671</v>
      </c>
      <c r="J40" s="143">
        <v>27.177329794371627</v>
      </c>
      <c r="K40" s="144" t="s">
        <v>19</v>
      </c>
      <c r="L40" s="5"/>
    </row>
    <row r="41" spans="1:12" x14ac:dyDescent="0.25">
      <c r="A41" s="140">
        <v>5</v>
      </c>
      <c r="B41" s="6">
        <v>4.0470041231423082</v>
      </c>
      <c r="C41" s="6">
        <v>58.186056013365679</v>
      </c>
      <c r="D41" s="6">
        <v>24.164200236981852</v>
      </c>
      <c r="E41" s="141" t="s">
        <v>19</v>
      </c>
      <c r="G41" s="142">
        <v>5</v>
      </c>
      <c r="H41" s="143">
        <v>4.0470041231423082</v>
      </c>
      <c r="I41" s="143">
        <v>58.186056013365679</v>
      </c>
      <c r="J41" s="143">
        <v>24.164200236981852</v>
      </c>
      <c r="K41" s="144" t="s">
        <v>19</v>
      </c>
      <c r="L41" s="5"/>
    </row>
    <row r="42" spans="1:12" x14ac:dyDescent="0.25">
      <c r="A42" s="140">
        <v>6</v>
      </c>
      <c r="B42" s="6">
        <v>3.5678267517392417</v>
      </c>
      <c r="C42" s="6">
        <v>62.028306278904843</v>
      </c>
      <c r="D42" s="6">
        <v>22.07835522076423</v>
      </c>
      <c r="E42" s="141" t="s">
        <v>19</v>
      </c>
      <c r="G42" s="142">
        <v>6</v>
      </c>
      <c r="H42" s="143">
        <v>3.5678267517392417</v>
      </c>
      <c r="I42" s="143">
        <v>62.028306278904843</v>
      </c>
      <c r="J42" s="143">
        <v>22.07835522076423</v>
      </c>
      <c r="K42" s="144" t="s">
        <v>19</v>
      </c>
      <c r="L42" s="5"/>
    </row>
    <row r="43" spans="1:12" x14ac:dyDescent="0.25">
      <c r="A43" s="140">
        <v>7</v>
      </c>
      <c r="B43" s="6">
        <v>3.1885051173683858</v>
      </c>
      <c r="C43" s="6">
        <v>55.15373065101911</v>
      </c>
      <c r="D43" s="6">
        <v>20.30122225043203</v>
      </c>
      <c r="E43" s="141" t="s">
        <v>19</v>
      </c>
      <c r="G43" s="142">
        <v>7</v>
      </c>
      <c r="H43" s="143">
        <v>3.1885051173683858</v>
      </c>
      <c r="I43" s="143">
        <v>55.15373065101911</v>
      </c>
      <c r="J43" s="143">
        <v>20.30122225043203</v>
      </c>
      <c r="K43" s="144" t="s">
        <v>19</v>
      </c>
      <c r="L43" s="5"/>
    </row>
    <row r="44" spans="1:12" x14ac:dyDescent="0.25">
      <c r="A44" s="140">
        <v>8</v>
      </c>
      <c r="B44" s="6">
        <v>2.8812498827211455</v>
      </c>
      <c r="C44" s="6">
        <v>49.654078119725256</v>
      </c>
      <c r="D44" s="6">
        <v>18.487818361727175</v>
      </c>
      <c r="E44" s="141" t="s">
        <v>19</v>
      </c>
      <c r="G44" s="142">
        <v>8</v>
      </c>
      <c r="H44" s="143">
        <v>2.8812498827211455</v>
      </c>
      <c r="I44" s="143">
        <v>49.654078119725256</v>
      </c>
      <c r="J44" s="143">
        <v>18.487818361727175</v>
      </c>
      <c r="K44" s="144" t="s">
        <v>19</v>
      </c>
      <c r="L44" s="5"/>
    </row>
    <row r="45" spans="1:12" x14ac:dyDescent="0.25">
      <c r="A45" s="140">
        <v>9</v>
      </c>
      <c r="B45" s="6">
        <v>2.6270614699289192</v>
      </c>
      <c r="C45" s="6">
        <v>45.133155304943237</v>
      </c>
      <c r="D45" s="6">
        <v>17.048290613630169</v>
      </c>
      <c r="E45" s="141" t="s">
        <v>19</v>
      </c>
      <c r="G45" s="142">
        <v>9</v>
      </c>
      <c r="H45" s="143">
        <v>2.6270614699289192</v>
      </c>
      <c r="I45" s="143">
        <v>45.133155304943237</v>
      </c>
      <c r="J45" s="143">
        <v>17.048290613630169</v>
      </c>
      <c r="K45" s="144" t="s">
        <v>19</v>
      </c>
      <c r="L45" s="5"/>
    </row>
    <row r="46" spans="1:12" x14ac:dyDescent="0.25">
      <c r="A46" s="140">
        <v>10</v>
      </c>
      <c r="B46" s="6">
        <v>2.4128285306477029</v>
      </c>
      <c r="C46" s="6">
        <v>41.331801624933973</v>
      </c>
      <c r="D46" s="6">
        <v>15.827675691563989</v>
      </c>
      <c r="E46" s="141" t="s">
        <v>19</v>
      </c>
      <c r="G46" s="142">
        <v>10</v>
      </c>
      <c r="H46" s="143">
        <v>2.4128285306477029</v>
      </c>
      <c r="I46" s="143">
        <v>41.331801624933973</v>
      </c>
      <c r="J46" s="143">
        <v>15.827675691563989</v>
      </c>
      <c r="K46" s="144" t="s">
        <v>19</v>
      </c>
      <c r="L46" s="5"/>
    </row>
    <row r="47" spans="1:12" x14ac:dyDescent="0.25">
      <c r="A47" s="140">
        <v>11</v>
      </c>
      <c r="B47" s="6">
        <v>2.2293959483599832</v>
      </c>
      <c r="C47" s="6">
        <v>38.077305271583441</v>
      </c>
      <c r="D47" s="6">
        <v>14.794509420519384</v>
      </c>
      <c r="E47" s="141" t="s">
        <v>19</v>
      </c>
      <c r="G47" s="142">
        <v>11</v>
      </c>
      <c r="H47" s="143">
        <v>2.2293959483599832</v>
      </c>
      <c r="I47" s="143">
        <v>38.077305271583441</v>
      </c>
      <c r="J47" s="143">
        <v>14.794509420519384</v>
      </c>
      <c r="K47" s="144" t="s">
        <v>19</v>
      </c>
      <c r="L47" s="5"/>
    </row>
    <row r="48" spans="1:12" x14ac:dyDescent="0.25">
      <c r="A48" s="140">
        <v>12</v>
      </c>
      <c r="B48" s="6">
        <v>2.0702743500398433</v>
      </c>
      <c r="C48" s="6">
        <v>35.251790989158167</v>
      </c>
      <c r="D48" s="6">
        <v>13.845328099373519</v>
      </c>
      <c r="E48" s="141" t="s">
        <v>19</v>
      </c>
      <c r="G48" s="142">
        <v>12</v>
      </c>
      <c r="H48" s="143">
        <v>2.0702743500398433</v>
      </c>
      <c r="I48" s="143">
        <v>35.251790989158167</v>
      </c>
      <c r="J48" s="143">
        <v>13.845328099373519</v>
      </c>
      <c r="K48" s="144" t="s">
        <v>19</v>
      </c>
      <c r="L48" s="5"/>
    </row>
    <row r="49" spans="1:12" x14ac:dyDescent="0.25">
      <c r="A49" s="140">
        <v>13</v>
      </c>
      <c r="B49" s="6">
        <v>1.9307859154476883</v>
      </c>
      <c r="C49" s="6">
        <v>32.772593725886495</v>
      </c>
      <c r="D49" s="6">
        <v>12.867014764853655</v>
      </c>
      <c r="E49" s="141" t="s">
        <v>19</v>
      </c>
      <c r="G49" s="142">
        <v>13</v>
      </c>
      <c r="H49" s="143">
        <v>1.9307859154476883</v>
      </c>
      <c r="I49" s="143">
        <v>32.772593725886495</v>
      </c>
      <c r="J49" s="143">
        <v>12.867014764853655</v>
      </c>
      <c r="K49" s="144" t="s">
        <v>19</v>
      </c>
      <c r="L49" s="5"/>
    </row>
    <row r="50" spans="1:12" x14ac:dyDescent="0.25">
      <c r="A50" s="140">
        <v>14</v>
      </c>
      <c r="B50" s="6">
        <v>1.8074900028262886</v>
      </c>
      <c r="C50" s="6">
        <v>30.579865868366962</v>
      </c>
      <c r="D50" s="6">
        <v>12.261182861141641</v>
      </c>
      <c r="E50" s="141" t="s">
        <v>19</v>
      </c>
      <c r="G50" s="142">
        <v>14</v>
      </c>
      <c r="H50" s="143">
        <v>1.8074900028262886</v>
      </c>
      <c r="I50" s="143">
        <v>30.579865868366962</v>
      </c>
      <c r="J50" s="143">
        <v>12.261182861141641</v>
      </c>
      <c r="K50" s="144" t="s">
        <v>19</v>
      </c>
      <c r="L50" s="5"/>
    </row>
    <row r="51" spans="1:12" x14ac:dyDescent="0.25">
      <c r="A51" s="140">
        <v>15</v>
      </c>
      <c r="B51" s="6">
        <v>1.69779811806299</v>
      </c>
      <c r="C51" s="6">
        <v>34.642518112121422</v>
      </c>
      <c r="D51" s="6">
        <v>11.663952378263962</v>
      </c>
      <c r="E51" s="141" t="s">
        <v>19</v>
      </c>
      <c r="G51" s="142">
        <v>15</v>
      </c>
      <c r="H51" s="143">
        <v>1.69779811806299</v>
      </c>
      <c r="I51" s="143">
        <v>34.642518112121422</v>
      </c>
      <c r="J51" s="143">
        <v>11.663952378263962</v>
      </c>
      <c r="K51" s="144" t="s">
        <v>19</v>
      </c>
      <c r="L51" s="5"/>
    </row>
    <row r="52" spans="1:12" x14ac:dyDescent="0.25">
      <c r="A52" s="140">
        <v>16</v>
      </c>
      <c r="B52" s="6">
        <v>1.5997182567901158</v>
      </c>
      <c r="C52" s="6">
        <v>32.657790469161689</v>
      </c>
      <c r="D52" s="6">
        <v>11.197617930033017</v>
      </c>
      <c r="E52" s="141" t="s">
        <v>19</v>
      </c>
      <c r="G52" s="142">
        <v>16</v>
      </c>
      <c r="H52" s="143">
        <v>1.5997182567901158</v>
      </c>
      <c r="I52" s="143">
        <v>32.657790469161689</v>
      </c>
      <c r="J52" s="143">
        <v>11.197617930033017</v>
      </c>
      <c r="K52" s="144" t="s">
        <v>19</v>
      </c>
      <c r="L52" s="5"/>
    </row>
    <row r="53" spans="1:12" x14ac:dyDescent="0.25">
      <c r="A53" s="140">
        <v>17</v>
      </c>
      <c r="B53" s="6">
        <v>1.5116796242345421</v>
      </c>
      <c r="C53" s="6">
        <v>30.858967215128221</v>
      </c>
      <c r="D53" s="6">
        <v>10.529584782479489</v>
      </c>
      <c r="E53" s="141" t="s">
        <v>19</v>
      </c>
      <c r="G53" s="142">
        <v>17</v>
      </c>
      <c r="H53" s="143">
        <v>1.5116796242345421</v>
      </c>
      <c r="I53" s="143">
        <v>30.858967215128221</v>
      </c>
      <c r="J53" s="143">
        <v>10.529584782479489</v>
      </c>
      <c r="K53" s="144" t="s">
        <v>19</v>
      </c>
      <c r="L53" s="5"/>
    </row>
    <row r="54" spans="1:12" x14ac:dyDescent="0.25">
      <c r="A54" s="140">
        <v>18</v>
      </c>
      <c r="B54" s="6">
        <v>1.4324151411573551</v>
      </c>
      <c r="C54" s="6">
        <v>29.224065798834182</v>
      </c>
      <c r="D54" s="6">
        <v>10.012113939592375</v>
      </c>
      <c r="E54" s="141" t="s">
        <v>19</v>
      </c>
      <c r="G54" s="142">
        <v>18</v>
      </c>
      <c r="H54" s="143">
        <v>1.4324151411573551</v>
      </c>
      <c r="I54" s="143">
        <v>29.224065798834182</v>
      </c>
      <c r="J54" s="143">
        <v>10.012113939592375</v>
      </c>
      <c r="K54" s="144" t="s">
        <v>19</v>
      </c>
      <c r="L54" s="5"/>
    </row>
    <row r="55" spans="1:12" x14ac:dyDescent="0.25">
      <c r="A55" s="140">
        <v>19</v>
      </c>
      <c r="B55" s="6">
        <v>1.36088136374098</v>
      </c>
      <c r="C55" s="6">
        <v>27.7346996540237</v>
      </c>
      <c r="D55" s="6">
        <v>9.57976904469459</v>
      </c>
      <c r="E55" s="141" t="s">
        <v>19</v>
      </c>
      <c r="G55" s="142">
        <v>19</v>
      </c>
      <c r="H55" s="143">
        <v>1.36088136374098</v>
      </c>
      <c r="I55" s="143">
        <v>27.7346996540237</v>
      </c>
      <c r="J55" s="143">
        <v>9.57976904469459</v>
      </c>
      <c r="K55" s="144" t="s">
        <v>19</v>
      </c>
      <c r="L55" s="5"/>
    </row>
    <row r="56" spans="1:12" ht="15.75" thickBot="1" x14ac:dyDescent="0.3">
      <c r="A56" s="8"/>
      <c r="B56" s="9"/>
      <c r="C56" s="9"/>
      <c r="D56" s="9"/>
      <c r="E56" s="10"/>
    </row>
    <row r="57" spans="1:12" x14ac:dyDescent="0.25">
      <c r="A57" s="11" t="s">
        <v>20</v>
      </c>
      <c r="B57" s="12"/>
      <c r="C57" s="12"/>
      <c r="D57" s="13" t="s">
        <v>21</v>
      </c>
      <c r="E57" s="14"/>
      <c r="G57" s="11" t="s">
        <v>20</v>
      </c>
      <c r="H57" s="12"/>
      <c r="I57" s="12"/>
      <c r="J57" s="13" t="s">
        <v>21</v>
      </c>
      <c r="K57" s="14"/>
    </row>
    <row r="58" spans="1:12" ht="30" x14ac:dyDescent="0.25">
      <c r="A58" s="15" t="s">
        <v>186</v>
      </c>
      <c r="B58" s="9"/>
      <c r="C58" s="9"/>
      <c r="D58" s="16">
        <f>D36+D37</f>
        <v>241.54378056475977</v>
      </c>
      <c r="E58" s="17"/>
      <c r="G58" s="15" t="s">
        <v>186</v>
      </c>
      <c r="H58" s="9"/>
      <c r="I58" s="9"/>
      <c r="J58" s="16">
        <f>J36+J37</f>
        <v>315.45280271055572</v>
      </c>
      <c r="K58" s="17"/>
    </row>
    <row r="59" spans="1:12" x14ac:dyDescent="0.25">
      <c r="A59" s="15" t="s">
        <v>187</v>
      </c>
      <c r="B59" s="9"/>
      <c r="C59" s="9"/>
      <c r="D59" s="16">
        <f>SUM(D38:D55)</f>
        <v>317.96025128714081</v>
      </c>
      <c r="E59" s="17"/>
      <c r="G59" s="15" t="s">
        <v>187</v>
      </c>
      <c r="H59" s="9"/>
      <c r="I59" s="9"/>
      <c r="J59" s="16">
        <f>SUM(J38:J55)</f>
        <v>317.96025128714081</v>
      </c>
      <c r="K59" s="17"/>
    </row>
    <row r="60" spans="1:12" ht="15.75" thickBot="1" x14ac:dyDescent="0.3">
      <c r="A60" s="18" t="s">
        <v>185</v>
      </c>
      <c r="B60" s="19"/>
      <c r="C60" s="19"/>
      <c r="D60" s="20">
        <f>SUM(D58:D59)</f>
        <v>559.50403185190055</v>
      </c>
      <c r="E60" s="21"/>
      <c r="G60" s="18" t="s">
        <v>185</v>
      </c>
      <c r="H60" s="19"/>
      <c r="I60" s="19"/>
      <c r="J60" s="20">
        <f>SUM(J58:J59)</f>
        <v>633.41305399769658</v>
      </c>
      <c r="K60" s="21"/>
    </row>
    <row r="61" spans="1:12" x14ac:dyDescent="0.25">
      <c r="A61" s="8"/>
      <c r="B61" s="9"/>
      <c r="C61" s="9"/>
      <c r="D61" s="16"/>
      <c r="E61" s="117"/>
    </row>
    <row r="62" spans="1:12" ht="21" x14ac:dyDescent="0.35">
      <c r="A62" s="1" t="s">
        <v>22</v>
      </c>
    </row>
    <row r="63" spans="1:12" x14ac:dyDescent="0.25">
      <c r="A63" t="s">
        <v>9</v>
      </c>
      <c r="F63" s="7"/>
      <c r="G63" t="s">
        <v>64</v>
      </c>
    </row>
    <row r="64" spans="1:12" x14ac:dyDescent="0.25">
      <c r="A64" s="37" t="s">
        <v>10</v>
      </c>
      <c r="B64" s="37" t="s">
        <v>11</v>
      </c>
      <c r="C64" s="37" t="s">
        <v>12</v>
      </c>
      <c r="D64" s="37" t="s">
        <v>13</v>
      </c>
      <c r="E64" s="37" t="s">
        <v>14</v>
      </c>
      <c r="F64" s="5"/>
      <c r="G64" s="37" t="s">
        <v>10</v>
      </c>
      <c r="H64" s="37" t="s">
        <v>11</v>
      </c>
      <c r="I64" s="37" t="s">
        <v>12</v>
      </c>
      <c r="J64" s="37" t="s">
        <v>13</v>
      </c>
      <c r="K64" s="37" t="s">
        <v>14</v>
      </c>
    </row>
    <row r="65" spans="1:11" x14ac:dyDescent="0.25">
      <c r="A65" s="5">
        <v>0</v>
      </c>
      <c r="B65" s="6">
        <v>49.017791284400133</v>
      </c>
      <c r="C65" s="6">
        <v>823.07992386661999</v>
      </c>
      <c r="D65" s="6">
        <v>386.54303892358411</v>
      </c>
      <c r="E65" s="7" t="s">
        <v>17</v>
      </c>
      <c r="F65" s="7"/>
      <c r="G65" s="142">
        <v>0</v>
      </c>
      <c r="H65" s="143">
        <v>49.024125825157384</v>
      </c>
      <c r="I65" s="143">
        <v>983.41127173901305</v>
      </c>
      <c r="J65" s="143">
        <v>453.03154725153399</v>
      </c>
      <c r="K65" s="144" t="s">
        <v>17</v>
      </c>
    </row>
    <row r="66" spans="1:11" x14ac:dyDescent="0.25">
      <c r="A66" s="5">
        <v>0</v>
      </c>
      <c r="B66" s="6">
        <v>0.33756237927306582</v>
      </c>
      <c r="C66" s="6">
        <v>546.82025585032056</v>
      </c>
      <c r="D66" s="6">
        <v>240.77759465715397</v>
      </c>
      <c r="E66" s="7" t="s">
        <v>18</v>
      </c>
      <c r="F66" s="7"/>
      <c r="G66" s="142">
        <v>0</v>
      </c>
      <c r="H66" s="143">
        <v>0.4624142181822824</v>
      </c>
      <c r="I66" s="143">
        <v>749.068843630576</v>
      </c>
      <c r="J66" s="143">
        <v>329.83232144815611</v>
      </c>
      <c r="K66" s="144" t="s">
        <v>18</v>
      </c>
    </row>
    <row r="67" spans="1:11" x14ac:dyDescent="0.25">
      <c r="A67" s="5">
        <v>0</v>
      </c>
      <c r="B67" s="6">
        <v>47.951700249672271</v>
      </c>
      <c r="C67" s="6">
        <v>1082.8187730934385</v>
      </c>
      <c r="D67" s="6">
        <v>406.79450332962551</v>
      </c>
      <c r="E67" s="7" t="s">
        <v>15</v>
      </c>
      <c r="F67" s="7"/>
      <c r="G67" s="142">
        <v>0</v>
      </c>
      <c r="H67" s="143">
        <v>48.62567674185992</v>
      </c>
      <c r="I67" s="143">
        <v>1311.7743259541537</v>
      </c>
      <c r="J67" s="143">
        <v>472.05007549334977</v>
      </c>
      <c r="K67" s="144" t="s">
        <v>15</v>
      </c>
    </row>
    <row r="68" spans="1:11" x14ac:dyDescent="0.25">
      <c r="A68" s="5">
        <v>0</v>
      </c>
      <c r="B68" s="6">
        <v>1.2716994821904343E-3</v>
      </c>
      <c r="C68" s="6">
        <v>1012.9855420532609</v>
      </c>
      <c r="D68" s="6">
        <v>189.00876592897953</v>
      </c>
      <c r="E68" s="7" t="s">
        <v>16</v>
      </c>
      <c r="F68" s="7"/>
      <c r="G68" s="142">
        <v>0</v>
      </c>
      <c r="H68" s="143">
        <v>1.7420540851921862E-3</v>
      </c>
      <c r="I68" s="143">
        <v>1387.6514274702206</v>
      </c>
      <c r="J68" s="143">
        <v>258.91611771093079</v>
      </c>
      <c r="K68" s="144" t="s">
        <v>16</v>
      </c>
    </row>
    <row r="69" spans="1:11" x14ac:dyDescent="0.25">
      <c r="A69" s="5">
        <v>1</v>
      </c>
      <c r="B69" s="6">
        <v>2.547818725456656</v>
      </c>
      <c r="C69" s="6">
        <v>137.62462046239784</v>
      </c>
      <c r="D69" s="6">
        <v>43.652324686327574</v>
      </c>
      <c r="E69" s="7" t="s">
        <v>19</v>
      </c>
      <c r="F69" s="7"/>
      <c r="G69" s="142">
        <v>1</v>
      </c>
      <c r="H69" s="143">
        <v>2.547818725456656</v>
      </c>
      <c r="I69" s="143">
        <v>137.62462046239784</v>
      </c>
      <c r="J69" s="143">
        <v>43.652324686327574</v>
      </c>
      <c r="K69" s="144" t="s">
        <v>19</v>
      </c>
    </row>
    <row r="70" spans="1:11" x14ac:dyDescent="0.25">
      <c r="A70" s="5">
        <v>2</v>
      </c>
      <c r="B70" s="6">
        <v>2.2256958251926724</v>
      </c>
      <c r="C70" s="6">
        <v>110.67872413566614</v>
      </c>
      <c r="D70" s="6">
        <v>36.163127346738335</v>
      </c>
      <c r="E70" s="7" t="s">
        <v>19</v>
      </c>
      <c r="F70" s="7"/>
      <c r="G70" s="142">
        <v>2</v>
      </c>
      <c r="H70" s="143">
        <v>2.2256958251926724</v>
      </c>
      <c r="I70" s="143">
        <v>110.67872413566614</v>
      </c>
      <c r="J70" s="143">
        <v>36.163127346738335</v>
      </c>
      <c r="K70" s="144" t="s">
        <v>19</v>
      </c>
    </row>
    <row r="71" spans="1:11" x14ac:dyDescent="0.25">
      <c r="A71" s="5">
        <v>3</v>
      </c>
      <c r="B71" s="6">
        <v>2.0127878401095338</v>
      </c>
      <c r="C71" s="6">
        <v>105.54473584939515</v>
      </c>
      <c r="D71" s="6">
        <v>31.618200025099814</v>
      </c>
      <c r="E71" s="7" t="s">
        <v>19</v>
      </c>
      <c r="F71" s="7"/>
      <c r="G71" s="142">
        <v>3</v>
      </c>
      <c r="H71" s="143">
        <v>2.0127878401095338</v>
      </c>
      <c r="I71" s="143">
        <v>105.54473584939515</v>
      </c>
      <c r="J71" s="143">
        <v>31.618200025099814</v>
      </c>
      <c r="K71" s="144" t="s">
        <v>19</v>
      </c>
    </row>
    <row r="72" spans="1:11" x14ac:dyDescent="0.25">
      <c r="A72" s="5">
        <v>4</v>
      </c>
      <c r="B72" s="6">
        <v>1.86556236943867</v>
      </c>
      <c r="C72" s="6">
        <v>88.955095225184309</v>
      </c>
      <c r="D72" s="6">
        <v>27.191573323635939</v>
      </c>
      <c r="E72" s="7" t="s">
        <v>19</v>
      </c>
      <c r="F72" s="7"/>
      <c r="G72" s="142">
        <v>4</v>
      </c>
      <c r="H72" s="143">
        <v>1.86556236943867</v>
      </c>
      <c r="I72" s="143">
        <v>88.955095225184309</v>
      </c>
      <c r="J72" s="143">
        <v>27.191573323635939</v>
      </c>
      <c r="K72" s="144" t="s">
        <v>19</v>
      </c>
    </row>
    <row r="73" spans="1:11" x14ac:dyDescent="0.25">
      <c r="A73" s="5">
        <v>5</v>
      </c>
      <c r="B73" s="6">
        <v>1.7587528676998883</v>
      </c>
      <c r="C73" s="6">
        <v>76.847869323391677</v>
      </c>
      <c r="D73" s="6">
        <v>24.125462387197302</v>
      </c>
      <c r="E73" s="7" t="s">
        <v>19</v>
      </c>
      <c r="F73" s="7"/>
      <c r="G73" s="142">
        <v>5</v>
      </c>
      <c r="H73" s="143">
        <v>1.7587528676998883</v>
      </c>
      <c r="I73" s="143">
        <v>76.847869323391677</v>
      </c>
      <c r="J73" s="143">
        <v>24.125462387197302</v>
      </c>
      <c r="K73" s="144" t="s">
        <v>19</v>
      </c>
    </row>
    <row r="74" spans="1:11" x14ac:dyDescent="0.25">
      <c r="A74" s="5">
        <v>6</v>
      </c>
      <c r="B74" s="6">
        <v>1.6775753010930567</v>
      </c>
      <c r="C74" s="6">
        <v>67.613215638022368</v>
      </c>
      <c r="D74" s="6">
        <v>21.681643548481375</v>
      </c>
      <c r="E74" s="7" t="s">
        <v>19</v>
      </c>
      <c r="F74" s="7"/>
      <c r="G74" s="142">
        <v>6</v>
      </c>
      <c r="H74" s="143">
        <v>1.6775753010930567</v>
      </c>
      <c r="I74" s="143">
        <v>67.613215638022368</v>
      </c>
      <c r="J74" s="143">
        <v>21.681643548481375</v>
      </c>
      <c r="K74" s="144" t="s">
        <v>19</v>
      </c>
    </row>
    <row r="75" spans="1:11" x14ac:dyDescent="0.25">
      <c r="A75" s="5">
        <v>7</v>
      </c>
      <c r="B75" s="6">
        <v>1.6132739887237189</v>
      </c>
      <c r="C75" s="6">
        <v>60.290872876003789</v>
      </c>
      <c r="D75" s="6">
        <v>20.004732756151519</v>
      </c>
      <c r="E75" s="7" t="s">
        <v>19</v>
      </c>
      <c r="F75" s="7"/>
      <c r="G75" s="142">
        <v>7</v>
      </c>
      <c r="H75" s="143">
        <v>1.6132739887237189</v>
      </c>
      <c r="I75" s="143">
        <v>60.290872876003789</v>
      </c>
      <c r="J75" s="143">
        <v>20.004732756151519</v>
      </c>
      <c r="K75" s="144" t="s">
        <v>19</v>
      </c>
    </row>
    <row r="76" spans="1:11" x14ac:dyDescent="0.25">
      <c r="A76" s="5">
        <v>8</v>
      </c>
      <c r="B76" s="6">
        <v>1.5605753992449367</v>
      </c>
      <c r="C76" s="6">
        <v>54.297868388303151</v>
      </c>
      <c r="D76" s="6">
        <v>18.740497923424687</v>
      </c>
      <c r="E76" s="7" t="s">
        <v>19</v>
      </c>
      <c r="F76" s="7"/>
      <c r="G76" s="142">
        <v>8</v>
      </c>
      <c r="H76" s="143">
        <v>1.5605753992449367</v>
      </c>
      <c r="I76" s="143">
        <v>54.297868388303151</v>
      </c>
      <c r="J76" s="143">
        <v>18.740497923424687</v>
      </c>
      <c r="K76" s="144" t="s">
        <v>19</v>
      </c>
    </row>
    <row r="77" spans="1:11" x14ac:dyDescent="0.25">
      <c r="A77" s="5">
        <v>9</v>
      </c>
      <c r="B77" s="6">
        <v>1.5162272532033514</v>
      </c>
      <c r="C77" s="6">
        <v>49.271658786633829</v>
      </c>
      <c r="D77" s="6">
        <v>17.40624297568003</v>
      </c>
      <c r="E77" s="7" t="s">
        <v>19</v>
      </c>
      <c r="F77" s="7"/>
      <c r="G77" s="142">
        <v>9</v>
      </c>
      <c r="H77" s="143">
        <v>1.5162272532033514</v>
      </c>
      <c r="I77" s="143">
        <v>49.271658786633829</v>
      </c>
      <c r="J77" s="143">
        <v>17.40624297568003</v>
      </c>
      <c r="K77" s="144" t="s">
        <v>19</v>
      </c>
    </row>
    <row r="78" spans="1:11" x14ac:dyDescent="0.25">
      <c r="A78" s="5">
        <v>10</v>
      </c>
      <c r="B78" s="6">
        <v>1.4781620292260131</v>
      </c>
      <c r="C78" s="6">
        <v>44.979652645974291</v>
      </c>
      <c r="D78" s="6">
        <v>16.304455845388677</v>
      </c>
      <c r="E78" s="7" t="s">
        <v>19</v>
      </c>
      <c r="F78" s="7"/>
      <c r="G78" s="142">
        <v>10</v>
      </c>
      <c r="H78" s="143">
        <v>1.4781620292260131</v>
      </c>
      <c r="I78" s="143">
        <v>44.979652645974291</v>
      </c>
      <c r="J78" s="143">
        <v>16.304455845388677</v>
      </c>
      <c r="K78" s="144" t="s">
        <v>19</v>
      </c>
    </row>
    <row r="79" spans="1:11" x14ac:dyDescent="0.25">
      <c r="A79" s="5">
        <v>11</v>
      </c>
      <c r="B79" s="6">
        <v>1.4450136733204235</v>
      </c>
      <c r="C79" s="6">
        <v>41.266810412575566</v>
      </c>
      <c r="D79" s="6">
        <v>15.358389984132081</v>
      </c>
      <c r="E79" s="7" t="s">
        <v>19</v>
      </c>
      <c r="F79" s="7"/>
      <c r="G79" s="142">
        <v>11</v>
      </c>
      <c r="H79" s="143">
        <v>1.4450136733204235</v>
      </c>
      <c r="I79" s="143">
        <v>41.266810412575566</v>
      </c>
      <c r="J79" s="143">
        <v>15.358389984132081</v>
      </c>
      <c r="K79" s="144" t="s">
        <v>19</v>
      </c>
    </row>
    <row r="80" spans="1:11" x14ac:dyDescent="0.25">
      <c r="A80" s="5">
        <v>12</v>
      </c>
      <c r="B80" s="6">
        <v>1.415840472360594</v>
      </c>
      <c r="C80" s="6">
        <v>38.025248981454489</v>
      </c>
      <c r="D80" s="6">
        <v>14.48196535364182</v>
      </c>
      <c r="E80" s="7" t="s">
        <v>19</v>
      </c>
      <c r="F80" s="7"/>
      <c r="G80" s="142">
        <v>12</v>
      </c>
      <c r="H80" s="143">
        <v>1.415840472360594</v>
      </c>
      <c r="I80" s="143">
        <v>38.025248981454489</v>
      </c>
      <c r="J80" s="143">
        <v>14.48196535364182</v>
      </c>
      <c r="K80" s="144" t="s">
        <v>19</v>
      </c>
    </row>
    <row r="81" spans="1:11" x14ac:dyDescent="0.25">
      <c r="A81" s="5">
        <v>13</v>
      </c>
      <c r="B81" s="6">
        <v>1.3899621992498086</v>
      </c>
      <c r="C81" s="6">
        <v>35.176437307612957</v>
      </c>
      <c r="D81" s="6">
        <v>13.679199346223255</v>
      </c>
      <c r="E81" s="7" t="s">
        <v>19</v>
      </c>
      <c r="F81" s="7"/>
      <c r="G81" s="142">
        <v>13</v>
      </c>
      <c r="H81" s="143">
        <v>1.3899621992498086</v>
      </c>
      <c r="I81" s="143">
        <v>35.176437307612957</v>
      </c>
      <c r="J81" s="143">
        <v>13.679199346223255</v>
      </c>
      <c r="K81" s="144" t="s">
        <v>19</v>
      </c>
    </row>
    <row r="82" spans="1:11" x14ac:dyDescent="0.25">
      <c r="A82" s="5">
        <v>14</v>
      </c>
      <c r="B82" s="6">
        <v>1.3668656781246338</v>
      </c>
      <c r="C82" s="6">
        <v>32.660719082871815</v>
      </c>
      <c r="D82" s="6">
        <v>13.667785058838604</v>
      </c>
      <c r="E82" s="7" t="s">
        <v>19</v>
      </c>
      <c r="F82" s="7"/>
      <c r="G82" s="142">
        <v>14</v>
      </c>
      <c r="H82" s="143">
        <v>1.3668656781246338</v>
      </c>
      <c r="I82" s="143">
        <v>32.660719082871815</v>
      </c>
      <c r="J82" s="143">
        <v>13.667785058838604</v>
      </c>
      <c r="K82" s="144" t="s">
        <v>19</v>
      </c>
    </row>
    <row r="83" spans="1:11" x14ac:dyDescent="0.25">
      <c r="A83" s="5">
        <v>15</v>
      </c>
      <c r="B83" s="6">
        <v>1.3461485529241739</v>
      </c>
      <c r="C83" s="6">
        <v>30.431039156495689</v>
      </c>
      <c r="D83" s="6">
        <v>13.217746770534946</v>
      </c>
      <c r="E83" s="7" t="s">
        <v>19</v>
      </c>
      <c r="F83" s="7"/>
      <c r="G83" s="142">
        <v>15</v>
      </c>
      <c r="H83" s="143">
        <v>1.3461485529241739</v>
      </c>
      <c r="I83" s="143">
        <v>30.431039156495689</v>
      </c>
      <c r="J83" s="143">
        <v>13.217746770534946</v>
      </c>
      <c r="K83" s="144" t="s">
        <v>19</v>
      </c>
    </row>
    <row r="84" spans="1:11" x14ac:dyDescent="0.25">
      <c r="A84" s="5">
        <v>16</v>
      </c>
      <c r="B84" s="6">
        <v>1.3274848701741182</v>
      </c>
      <c r="C84" s="6">
        <v>28.449138212250283</v>
      </c>
      <c r="D84" s="6">
        <v>12.692440742363555</v>
      </c>
      <c r="E84" s="7" t="s">
        <v>19</v>
      </c>
      <c r="F84" s="7"/>
      <c r="G84" s="142">
        <v>16</v>
      </c>
      <c r="H84" s="143">
        <v>1.3274848701741182</v>
      </c>
      <c r="I84" s="143">
        <v>28.449138212250283</v>
      </c>
      <c r="J84" s="143">
        <v>12.692440742363555</v>
      </c>
      <c r="K84" s="144" t="s">
        <v>19</v>
      </c>
    </row>
    <row r="85" spans="1:11" x14ac:dyDescent="0.25">
      <c r="A85" s="5">
        <v>17</v>
      </c>
      <c r="B85" s="6">
        <v>1.3106044996561059</v>
      </c>
      <c r="C85" s="6">
        <v>26.683165557032719</v>
      </c>
      <c r="D85" s="6">
        <v>12.39226980449744</v>
      </c>
      <c r="E85" s="7" t="s">
        <v>19</v>
      </c>
      <c r="F85" s="7"/>
      <c r="G85" s="142">
        <v>17</v>
      </c>
      <c r="H85" s="143">
        <v>1.3106044996561059</v>
      </c>
      <c r="I85" s="143">
        <v>26.683165557032719</v>
      </c>
      <c r="J85" s="143">
        <v>12.39226980449744</v>
      </c>
      <c r="K85" s="144" t="s">
        <v>19</v>
      </c>
    </row>
    <row r="86" spans="1:11" x14ac:dyDescent="0.25">
      <c r="A86" s="5">
        <v>18</v>
      </c>
      <c r="B86" s="6">
        <v>1.2952796280349355</v>
      </c>
      <c r="C86" s="6">
        <v>25.106152951058739</v>
      </c>
      <c r="D86" s="6">
        <v>11.821112422576194</v>
      </c>
      <c r="E86" s="7" t="s">
        <v>19</v>
      </c>
      <c r="F86" s="7"/>
      <c r="G86" s="142">
        <v>18</v>
      </c>
      <c r="H86" s="143">
        <v>1.2952796280349355</v>
      </c>
      <c r="I86" s="143">
        <v>25.106152951058739</v>
      </c>
      <c r="J86" s="143">
        <v>11.821112422576194</v>
      </c>
      <c r="K86" s="144" t="s">
        <v>19</v>
      </c>
    </row>
    <row r="87" spans="1:11" x14ac:dyDescent="0.25">
      <c r="A87" s="5">
        <v>19</v>
      </c>
      <c r="B87" s="6">
        <v>1.2813148811666246</v>
      </c>
      <c r="C87" s="6">
        <v>23.694981374590785</v>
      </c>
      <c r="D87" s="6">
        <v>11.716717137028191</v>
      </c>
      <c r="E87" s="7" t="s">
        <v>19</v>
      </c>
      <c r="F87" s="7"/>
      <c r="G87" s="142">
        <v>19</v>
      </c>
      <c r="H87" s="143">
        <v>1.2813148811666246</v>
      </c>
      <c r="I87" s="143">
        <v>23.694981374590785</v>
      </c>
      <c r="J87" s="143">
        <v>11.716717137028191</v>
      </c>
      <c r="K87" s="144" t="s">
        <v>19</v>
      </c>
    </row>
    <row r="88" spans="1:11" ht="15.75" thickBot="1" x14ac:dyDescent="0.3">
      <c r="A88" s="8"/>
      <c r="B88" s="9"/>
      <c r="C88" s="9"/>
      <c r="D88" s="9"/>
      <c r="E88" s="10"/>
    </row>
    <row r="89" spans="1:11" x14ac:dyDescent="0.25">
      <c r="A89" s="11" t="s">
        <v>20</v>
      </c>
      <c r="B89" s="12"/>
      <c r="C89" s="12"/>
      <c r="D89" s="13" t="s">
        <v>21</v>
      </c>
      <c r="E89" s="14"/>
      <c r="G89" s="11" t="s">
        <v>20</v>
      </c>
      <c r="H89" s="12"/>
      <c r="I89" s="12"/>
      <c r="J89" s="13" t="s">
        <v>21</v>
      </c>
      <c r="K89" s="14"/>
    </row>
    <row r="90" spans="1:11" ht="30" x14ac:dyDescent="0.25">
      <c r="A90" s="15" t="s">
        <v>186</v>
      </c>
      <c r="B90" s="9"/>
      <c r="C90" s="9"/>
      <c r="D90" s="16">
        <f>D68+D69</f>
        <v>232.6610906153071</v>
      </c>
      <c r="E90" s="17"/>
      <c r="G90" s="15" t="s">
        <v>186</v>
      </c>
      <c r="H90" s="9"/>
      <c r="I90" s="9"/>
      <c r="J90" s="16">
        <f>J68+J69</f>
        <v>302.56844239725837</v>
      </c>
      <c r="K90" s="17"/>
    </row>
    <row r="91" spans="1:11" x14ac:dyDescent="0.25">
      <c r="A91" s="15" t="s">
        <v>187</v>
      </c>
      <c r="B91" s="9"/>
      <c r="C91" s="9"/>
      <c r="D91" s="16">
        <f>SUM(D70:D87)</f>
        <v>332.2635627516338</v>
      </c>
      <c r="E91" s="17"/>
      <c r="G91" s="15" t="s">
        <v>187</v>
      </c>
      <c r="H91" s="9"/>
      <c r="I91" s="9"/>
      <c r="J91" s="16">
        <f>SUM(J70:J87)</f>
        <v>332.2635627516338</v>
      </c>
      <c r="K91" s="17"/>
    </row>
    <row r="92" spans="1:11" ht="15.75" thickBot="1" x14ac:dyDescent="0.3">
      <c r="A92" s="18" t="s">
        <v>185</v>
      </c>
      <c r="B92" s="19"/>
      <c r="C92" s="19"/>
      <c r="D92" s="20">
        <f>SUM(D90:D91)</f>
        <v>564.9246533669409</v>
      </c>
      <c r="E92" s="21"/>
      <c r="G92" s="18" t="s">
        <v>185</v>
      </c>
      <c r="H92" s="19"/>
      <c r="I92" s="19"/>
      <c r="J92" s="20">
        <f>SUM(J90:J91)</f>
        <v>634.83200514889222</v>
      </c>
      <c r="K92" s="21"/>
    </row>
    <row r="93" spans="1:11" x14ac:dyDescent="0.25">
      <c r="A93" s="8"/>
      <c r="B93" s="9"/>
      <c r="C93" s="9"/>
      <c r="D93" s="16"/>
      <c r="E93" s="117"/>
    </row>
    <row r="94" spans="1:11" ht="21" x14ac:dyDescent="0.35">
      <c r="A94" s="1" t="s">
        <v>3</v>
      </c>
    </row>
    <row r="95" spans="1:11" x14ac:dyDescent="0.25">
      <c r="A95" t="s">
        <v>9</v>
      </c>
      <c r="F95" s="5"/>
      <c r="G95" t="s">
        <v>64</v>
      </c>
    </row>
    <row r="96" spans="1:11" x14ac:dyDescent="0.25">
      <c r="A96" s="23" t="s">
        <v>10</v>
      </c>
      <c r="B96" s="24" t="s">
        <v>11</v>
      </c>
      <c r="C96" s="24" t="s">
        <v>12</v>
      </c>
      <c r="D96" s="24" t="s">
        <v>13</v>
      </c>
      <c r="E96" s="23" t="s">
        <v>14</v>
      </c>
      <c r="F96" s="7"/>
      <c r="G96" s="23" t="s">
        <v>10</v>
      </c>
      <c r="H96" s="24" t="s">
        <v>11</v>
      </c>
      <c r="I96" s="24" t="s">
        <v>12</v>
      </c>
      <c r="J96" s="24" t="s">
        <v>13</v>
      </c>
      <c r="K96" s="23" t="s">
        <v>14</v>
      </c>
    </row>
    <row r="97" spans="1:11" x14ac:dyDescent="0.25">
      <c r="A97" s="140">
        <v>0</v>
      </c>
      <c r="B97" s="35">
        <v>245.61463775665024</v>
      </c>
      <c r="C97" s="35">
        <v>750.53878003623322</v>
      </c>
      <c r="D97" s="35">
        <v>504.50338141254593</v>
      </c>
      <c r="E97" s="141" t="s">
        <v>17</v>
      </c>
      <c r="F97" s="7"/>
      <c r="G97" s="5">
        <v>0</v>
      </c>
      <c r="H97" s="6">
        <v>253.03680916881444</v>
      </c>
      <c r="I97" s="6">
        <v>891.87369764639675</v>
      </c>
      <c r="J97" s="6">
        <v>585.7273831659661</v>
      </c>
      <c r="K97" s="7" t="s">
        <v>17</v>
      </c>
    </row>
    <row r="98" spans="1:11" x14ac:dyDescent="0.25">
      <c r="A98" s="140">
        <v>0</v>
      </c>
      <c r="B98" s="35">
        <v>0.50929287104856957</v>
      </c>
      <c r="C98" s="35">
        <v>562.60943034256024</v>
      </c>
      <c r="D98" s="35">
        <v>227.23043600285433</v>
      </c>
      <c r="E98" s="141" t="s">
        <v>18</v>
      </c>
      <c r="F98" s="7"/>
      <c r="G98" s="5">
        <v>0</v>
      </c>
      <c r="H98" s="6">
        <v>0.69766146718982602</v>
      </c>
      <c r="I98" s="6">
        <v>770.69784978432904</v>
      </c>
      <c r="J98" s="6">
        <v>311.2745698669238</v>
      </c>
      <c r="K98" s="7" t="s">
        <v>18</v>
      </c>
    </row>
    <row r="99" spans="1:11" x14ac:dyDescent="0.25">
      <c r="A99" s="140">
        <v>0</v>
      </c>
      <c r="B99" s="35">
        <v>32.834176880392342</v>
      </c>
      <c r="C99" s="35">
        <v>1127.6914618938406</v>
      </c>
      <c r="D99" s="35">
        <v>460.0401597997768</v>
      </c>
      <c r="E99" s="141" t="s">
        <v>15</v>
      </c>
      <c r="F99" s="7"/>
      <c r="G99" s="5">
        <v>0</v>
      </c>
      <c r="H99" s="6">
        <v>32.841891840372554</v>
      </c>
      <c r="I99" s="6">
        <v>1355.9933648041795</v>
      </c>
      <c r="J99" s="6">
        <v>529.66792146081343</v>
      </c>
      <c r="K99" s="7" t="s">
        <v>15</v>
      </c>
    </row>
    <row r="100" spans="1:11" x14ac:dyDescent="0.25">
      <c r="A100" s="140">
        <v>0</v>
      </c>
      <c r="B100" s="35">
        <v>5.9562034383286659E-2</v>
      </c>
      <c r="C100" s="35">
        <v>637.40201684895123</v>
      </c>
      <c r="D100" s="35">
        <v>225.10755156479507</v>
      </c>
      <c r="E100" s="141" t="s">
        <v>16</v>
      </c>
      <c r="F100" s="7"/>
      <c r="G100" s="5">
        <v>0</v>
      </c>
      <c r="H100" s="6">
        <v>8.1591827922310262E-2</v>
      </c>
      <c r="I100" s="6">
        <v>873.1534477382894</v>
      </c>
      <c r="J100" s="6">
        <v>308.36650899287002</v>
      </c>
      <c r="K100" s="7" t="s">
        <v>16</v>
      </c>
    </row>
    <row r="101" spans="1:11" x14ac:dyDescent="0.25">
      <c r="A101" s="140">
        <v>1</v>
      </c>
      <c r="B101" s="35">
        <v>13.464550917271771</v>
      </c>
      <c r="C101" s="35">
        <v>99.751663541336711</v>
      </c>
      <c r="D101" s="35">
        <v>44.757774657252476</v>
      </c>
      <c r="E101" s="141" t="s">
        <v>19</v>
      </c>
      <c r="F101" s="7"/>
      <c r="G101" s="5">
        <v>1</v>
      </c>
      <c r="H101" s="6">
        <v>13.464550917271771</v>
      </c>
      <c r="I101" s="6">
        <v>99.751663541336711</v>
      </c>
      <c r="J101" s="6">
        <v>44.757774657252476</v>
      </c>
      <c r="K101" s="7" t="s">
        <v>19</v>
      </c>
    </row>
    <row r="102" spans="1:11" x14ac:dyDescent="0.25">
      <c r="A102" s="140">
        <v>2</v>
      </c>
      <c r="B102" s="35">
        <v>12.338255101005792</v>
      </c>
      <c r="C102" s="35">
        <v>84.554285872382621</v>
      </c>
      <c r="D102" s="35">
        <v>38.038550764927912</v>
      </c>
      <c r="E102" s="141" t="s">
        <v>19</v>
      </c>
      <c r="F102" s="7"/>
      <c r="G102" s="5">
        <v>2</v>
      </c>
      <c r="H102" s="6">
        <v>12.338255101005792</v>
      </c>
      <c r="I102" s="6">
        <v>84.554285872382621</v>
      </c>
      <c r="J102" s="6">
        <v>38.038550764927912</v>
      </c>
      <c r="K102" s="7" t="s">
        <v>19</v>
      </c>
    </row>
    <row r="103" spans="1:11" x14ac:dyDescent="0.25">
      <c r="A103" s="140">
        <v>3</v>
      </c>
      <c r="B103" s="35">
        <v>11.415021902754862</v>
      </c>
      <c r="C103" s="35">
        <v>72.95699165507493</v>
      </c>
      <c r="D103" s="35">
        <v>32.747685113734548</v>
      </c>
      <c r="E103" s="141" t="s">
        <v>19</v>
      </c>
      <c r="F103" s="7"/>
      <c r="G103" s="5">
        <v>3</v>
      </c>
      <c r="H103" s="6">
        <v>11.415021902754862</v>
      </c>
      <c r="I103" s="6">
        <v>72.95699165507493</v>
      </c>
      <c r="J103" s="6">
        <v>32.747685113734548</v>
      </c>
      <c r="K103" s="7" t="s">
        <v>19</v>
      </c>
    </row>
    <row r="104" spans="1:11" x14ac:dyDescent="0.25">
      <c r="A104" s="140">
        <v>4</v>
      </c>
      <c r="B104" s="35">
        <v>10.719856436513973</v>
      </c>
      <c r="C104" s="35">
        <v>63.965642525193473</v>
      </c>
      <c r="D104" s="35">
        <v>28.81609763526513</v>
      </c>
      <c r="E104" s="141" t="s">
        <v>19</v>
      </c>
      <c r="F104" s="7"/>
      <c r="G104" s="5">
        <v>4</v>
      </c>
      <c r="H104" s="6">
        <v>10.719856436513973</v>
      </c>
      <c r="I104" s="6">
        <v>63.965642525193473</v>
      </c>
      <c r="J104" s="6">
        <v>28.81609763526513</v>
      </c>
      <c r="K104" s="7" t="s">
        <v>19</v>
      </c>
    </row>
    <row r="105" spans="1:11" x14ac:dyDescent="0.25">
      <c r="A105" s="140">
        <v>5</v>
      </c>
      <c r="B105" s="35">
        <v>9.7067593977685895</v>
      </c>
      <c r="C105" s="35">
        <v>56.874666868954719</v>
      </c>
      <c r="D105" s="35">
        <v>25.753776614533283</v>
      </c>
      <c r="E105" s="141" t="s">
        <v>19</v>
      </c>
      <c r="F105" s="7"/>
      <c r="G105" s="5">
        <v>5</v>
      </c>
      <c r="H105" s="6">
        <v>9.7067593977685895</v>
      </c>
      <c r="I105" s="6">
        <v>56.874666868954719</v>
      </c>
      <c r="J105" s="6">
        <v>25.753776614533283</v>
      </c>
      <c r="K105" s="7" t="s">
        <v>19</v>
      </c>
    </row>
    <row r="106" spans="1:11" x14ac:dyDescent="0.25">
      <c r="A106" s="140">
        <v>6</v>
      </c>
      <c r="B106" s="35">
        <v>8.927379284222468</v>
      </c>
      <c r="C106" s="35">
        <v>72.411542441658369</v>
      </c>
      <c r="D106" s="35">
        <v>23.528536993572558</v>
      </c>
      <c r="E106" s="141" t="s">
        <v>19</v>
      </c>
      <c r="F106" s="7"/>
      <c r="G106" s="5">
        <v>6</v>
      </c>
      <c r="H106" s="6">
        <v>8.927379284222468</v>
      </c>
      <c r="I106" s="6">
        <v>72.411542441658369</v>
      </c>
      <c r="J106" s="6">
        <v>23.528536993572558</v>
      </c>
      <c r="K106" s="7" t="s">
        <v>19</v>
      </c>
    </row>
    <row r="107" spans="1:11" x14ac:dyDescent="0.25">
      <c r="A107" s="140">
        <v>7</v>
      </c>
      <c r="B107" s="35">
        <v>8.3172662886716147</v>
      </c>
      <c r="C107" s="35">
        <v>65.781184574674128</v>
      </c>
      <c r="D107" s="35">
        <v>21.672860941329887</v>
      </c>
      <c r="E107" s="141" t="s">
        <v>19</v>
      </c>
      <c r="F107" s="7"/>
      <c r="G107" s="5">
        <v>7</v>
      </c>
      <c r="H107" s="6">
        <v>8.3172662886716147</v>
      </c>
      <c r="I107" s="6">
        <v>65.781184574674128</v>
      </c>
      <c r="J107" s="6">
        <v>21.672860941329887</v>
      </c>
      <c r="K107" s="7" t="s">
        <v>19</v>
      </c>
    </row>
    <row r="108" spans="1:11" x14ac:dyDescent="0.25">
      <c r="A108" s="140">
        <v>8</v>
      </c>
      <c r="B108" s="35">
        <v>7.7727091807640791</v>
      </c>
      <c r="C108" s="35">
        <v>60.271080356456196</v>
      </c>
      <c r="D108" s="35">
        <v>20.044580709220639</v>
      </c>
      <c r="E108" s="141" t="s">
        <v>19</v>
      </c>
      <c r="F108" s="7"/>
      <c r="G108" s="5">
        <v>8</v>
      </c>
      <c r="H108" s="6">
        <v>7.7727091807640791</v>
      </c>
      <c r="I108" s="6">
        <v>60.271080356456196</v>
      </c>
      <c r="J108" s="6">
        <v>20.044580709220639</v>
      </c>
      <c r="K108" s="7" t="s">
        <v>19</v>
      </c>
    </row>
    <row r="109" spans="1:11" x14ac:dyDescent="0.25">
      <c r="A109" s="140">
        <v>9</v>
      </c>
      <c r="B109" s="35">
        <v>7.2885139310000264</v>
      </c>
      <c r="C109" s="35">
        <v>64.379677506657714</v>
      </c>
      <c r="D109" s="35">
        <v>18.707246762318039</v>
      </c>
      <c r="E109" s="141" t="s">
        <v>19</v>
      </c>
      <c r="F109" s="7"/>
      <c r="G109" s="5">
        <v>9</v>
      </c>
      <c r="H109" s="6">
        <v>7.2885139310000264</v>
      </c>
      <c r="I109" s="6">
        <v>64.379677506657714</v>
      </c>
      <c r="J109" s="6">
        <v>18.707246762318039</v>
      </c>
      <c r="K109" s="7" t="s">
        <v>19</v>
      </c>
    </row>
    <row r="110" spans="1:11" x14ac:dyDescent="0.25">
      <c r="A110" s="140">
        <v>10</v>
      </c>
      <c r="B110" s="35">
        <v>6.7516415849196658</v>
      </c>
      <c r="C110" s="35">
        <v>59.838356254048612</v>
      </c>
      <c r="D110" s="35">
        <v>17.644595993229526</v>
      </c>
      <c r="E110" s="141" t="s">
        <v>19</v>
      </c>
      <c r="F110" s="7"/>
      <c r="G110" s="5">
        <v>10</v>
      </c>
      <c r="H110" s="6">
        <v>6.7516415849196658</v>
      </c>
      <c r="I110" s="6">
        <v>59.838356254048612</v>
      </c>
      <c r="J110" s="6">
        <v>17.644595993229526</v>
      </c>
      <c r="K110" s="7" t="s">
        <v>19</v>
      </c>
    </row>
    <row r="111" spans="1:11" x14ac:dyDescent="0.25">
      <c r="A111" s="140">
        <v>11</v>
      </c>
      <c r="B111" s="35">
        <v>6.2761561039750262</v>
      </c>
      <c r="C111" s="35">
        <v>55.794682410052651</v>
      </c>
      <c r="D111" s="35">
        <v>16.434389054157378</v>
      </c>
      <c r="E111" s="141" t="s">
        <v>19</v>
      </c>
      <c r="F111" s="7"/>
      <c r="G111" s="5">
        <v>11</v>
      </c>
      <c r="H111" s="6">
        <v>6.2761561039750262</v>
      </c>
      <c r="I111" s="6">
        <v>55.794682410052651</v>
      </c>
      <c r="J111" s="6">
        <v>16.434389054157378</v>
      </c>
      <c r="K111" s="7" t="s">
        <v>19</v>
      </c>
    </row>
    <row r="112" spans="1:11" x14ac:dyDescent="0.25">
      <c r="A112" s="140">
        <v>12</v>
      </c>
      <c r="B112" s="35">
        <v>5.8766219859654054</v>
      </c>
      <c r="C112" s="35">
        <v>52.180379264951718</v>
      </c>
      <c r="D112" s="35">
        <v>15.61780203030456</v>
      </c>
      <c r="E112" s="141" t="s">
        <v>19</v>
      </c>
      <c r="F112" s="7"/>
      <c r="G112" s="5">
        <v>12</v>
      </c>
      <c r="H112" s="6">
        <v>5.8766219859654054</v>
      </c>
      <c r="I112" s="6">
        <v>52.180379264951718</v>
      </c>
      <c r="J112" s="6">
        <v>15.61780203030456</v>
      </c>
      <c r="K112" s="7" t="s">
        <v>19</v>
      </c>
    </row>
    <row r="113" spans="1:11" x14ac:dyDescent="0.25">
      <c r="A113" s="140">
        <v>13</v>
      </c>
      <c r="B113" s="35">
        <v>5.5358084058018893</v>
      </c>
      <c r="C113" s="35">
        <v>48.938621692796055</v>
      </c>
      <c r="D113" s="35">
        <v>14.86259521509904</v>
      </c>
      <c r="E113" s="141" t="s">
        <v>19</v>
      </c>
      <c r="F113" s="7"/>
      <c r="G113" s="5">
        <v>13</v>
      </c>
      <c r="H113" s="6">
        <v>5.5358084058018893</v>
      </c>
      <c r="I113" s="6">
        <v>48.938621692796055</v>
      </c>
      <c r="J113" s="6">
        <v>14.86259521509904</v>
      </c>
      <c r="K113" s="7" t="s">
        <v>19</v>
      </c>
    </row>
    <row r="114" spans="1:11" x14ac:dyDescent="0.25">
      <c r="A114" s="140">
        <v>14</v>
      </c>
      <c r="B114" s="35">
        <v>5.2411448130809468</v>
      </c>
      <c r="C114" s="35">
        <v>46.021689770973722</v>
      </c>
      <c r="D114" s="35">
        <v>14.078308158961965</v>
      </c>
      <c r="E114" s="141" t="s">
        <v>19</v>
      </c>
      <c r="F114" s="7"/>
      <c r="G114" s="5">
        <v>14</v>
      </c>
      <c r="H114" s="6">
        <v>5.2411448130809468</v>
      </c>
      <c r="I114" s="6">
        <v>46.021689770973722</v>
      </c>
      <c r="J114" s="6">
        <v>14.078308158961965</v>
      </c>
      <c r="K114" s="7" t="s">
        <v>19</v>
      </c>
    </row>
    <row r="115" spans="1:11" x14ac:dyDescent="0.25">
      <c r="A115" s="140">
        <v>15</v>
      </c>
      <c r="B115" s="35">
        <v>4.9833779691583322</v>
      </c>
      <c r="C115" s="35">
        <v>43.389309328092686</v>
      </c>
      <c r="D115" s="35">
        <v>13.56207228277051</v>
      </c>
      <c r="E115" s="141" t="s">
        <v>19</v>
      </c>
      <c r="F115" s="7"/>
      <c r="G115" s="5">
        <v>15</v>
      </c>
      <c r="H115" s="6">
        <v>4.9833779691583322</v>
      </c>
      <c r="I115" s="6">
        <v>43.389309328092686</v>
      </c>
      <c r="J115" s="6">
        <v>13.56207228277051</v>
      </c>
      <c r="K115" s="7" t="s">
        <v>19</v>
      </c>
    </row>
    <row r="116" spans="1:11" x14ac:dyDescent="0.25">
      <c r="A116" s="140">
        <v>16</v>
      </c>
      <c r="B116" s="35">
        <v>4.7556208386518906</v>
      </c>
      <c r="C116" s="35">
        <v>41.007193684167937</v>
      </c>
      <c r="D116" s="35">
        <v>12.921945608960662</v>
      </c>
      <c r="E116" s="141" t="s">
        <v>19</v>
      </c>
      <c r="F116" s="7"/>
      <c r="G116" s="5">
        <v>16</v>
      </c>
      <c r="H116" s="6">
        <v>4.7556208386518906</v>
      </c>
      <c r="I116" s="6">
        <v>41.007193684167937</v>
      </c>
      <c r="J116" s="6">
        <v>12.921945608960662</v>
      </c>
      <c r="K116" s="7" t="s">
        <v>19</v>
      </c>
    </row>
    <row r="117" spans="1:11" x14ac:dyDescent="0.25">
      <c r="A117" s="140">
        <v>17</v>
      </c>
      <c r="B117" s="35">
        <v>4.5526850981253144</v>
      </c>
      <c r="C117" s="35">
        <v>38.846044128597207</v>
      </c>
      <c r="D117" s="35">
        <v>12.509561272692796</v>
      </c>
      <c r="E117" s="141" t="s">
        <v>19</v>
      </c>
      <c r="F117" s="7"/>
      <c r="G117" s="5">
        <v>17</v>
      </c>
      <c r="H117" s="6">
        <v>4.5526850981253144</v>
      </c>
      <c r="I117" s="6">
        <v>38.846044128597207</v>
      </c>
      <c r="J117" s="6">
        <v>12.509561272692796</v>
      </c>
      <c r="K117" s="7" t="s">
        <v>19</v>
      </c>
    </row>
    <row r="118" spans="1:11" x14ac:dyDescent="0.25">
      <c r="A118" s="140">
        <v>18</v>
      </c>
      <c r="B118" s="35">
        <v>4.3706071983993402</v>
      </c>
      <c r="C118" s="35">
        <v>36.880650895359608</v>
      </c>
      <c r="D118" s="35">
        <v>12.150037549932451</v>
      </c>
      <c r="E118" s="141" t="s">
        <v>19</v>
      </c>
      <c r="F118" s="10"/>
      <c r="G118" s="5">
        <v>18</v>
      </c>
      <c r="H118" s="6">
        <v>4.3706071983993402</v>
      </c>
      <c r="I118" s="6">
        <v>36.880650895359608</v>
      </c>
      <c r="J118" s="6">
        <v>12.150037549932451</v>
      </c>
      <c r="K118" s="7" t="s">
        <v>19</v>
      </c>
    </row>
    <row r="119" spans="1:11" x14ac:dyDescent="0.25">
      <c r="A119" s="140">
        <v>19</v>
      </c>
      <c r="B119" s="35">
        <v>4.20630900126433</v>
      </c>
      <c r="C119" s="35">
        <v>35.089226271063723</v>
      </c>
      <c r="D119" s="35">
        <v>11.571073634863373</v>
      </c>
      <c r="E119" s="141" t="s">
        <v>19</v>
      </c>
      <c r="G119" s="5">
        <v>19</v>
      </c>
      <c r="H119" s="6">
        <v>4.20630900126433</v>
      </c>
      <c r="I119" s="6">
        <v>35.089226271063723</v>
      </c>
      <c r="J119" s="6">
        <v>11.571073634863373</v>
      </c>
      <c r="K119" s="7" t="s">
        <v>19</v>
      </c>
    </row>
    <row r="120" spans="1:11" ht="15.75" thickBot="1" x14ac:dyDescent="0.3">
      <c r="A120" s="8"/>
      <c r="B120" s="38"/>
      <c r="C120" s="38"/>
      <c r="D120" s="38"/>
      <c r="E120" s="10"/>
      <c r="G120" s="8"/>
      <c r="H120" s="39"/>
      <c r="I120" s="39"/>
      <c r="J120" s="39"/>
      <c r="K120" s="10"/>
    </row>
    <row r="121" spans="1:11" x14ac:dyDescent="0.25">
      <c r="A121" s="11" t="s">
        <v>20</v>
      </c>
      <c r="B121" s="12"/>
      <c r="C121" s="12"/>
      <c r="D121" s="13" t="s">
        <v>21</v>
      </c>
      <c r="E121" s="14"/>
      <c r="G121" s="11" t="s">
        <v>20</v>
      </c>
      <c r="H121" s="12"/>
      <c r="I121" s="12"/>
      <c r="J121" s="13" t="s">
        <v>21</v>
      </c>
      <c r="K121" s="14"/>
    </row>
    <row r="122" spans="1:11" ht="30" x14ac:dyDescent="0.25">
      <c r="A122" s="15" t="s">
        <v>186</v>
      </c>
      <c r="B122" s="9"/>
      <c r="C122" s="9"/>
      <c r="D122" s="16">
        <f>D100+D101</f>
        <v>269.86532622204754</v>
      </c>
      <c r="E122" s="17"/>
      <c r="G122" s="15" t="s">
        <v>186</v>
      </c>
      <c r="H122" s="9"/>
      <c r="I122" s="9"/>
      <c r="J122" s="16">
        <f>J100+J101</f>
        <v>353.12428365012249</v>
      </c>
      <c r="K122" s="17"/>
    </row>
    <row r="123" spans="1:11" x14ac:dyDescent="0.25">
      <c r="A123" s="15" t="s">
        <v>187</v>
      </c>
      <c r="B123" s="9"/>
      <c r="C123" s="9"/>
      <c r="D123" s="16">
        <f>SUM(D102:D119)</f>
        <v>350.66171633587419</v>
      </c>
      <c r="E123" s="17"/>
      <c r="G123" s="15" t="s">
        <v>187</v>
      </c>
      <c r="H123" s="9"/>
      <c r="I123" s="9"/>
      <c r="J123" s="16">
        <f>SUM(J102:J119)</f>
        <v>350.66171633587419</v>
      </c>
      <c r="K123" s="17"/>
    </row>
    <row r="124" spans="1:11" ht="15.75" thickBot="1" x14ac:dyDescent="0.3">
      <c r="A124" s="18" t="s">
        <v>185</v>
      </c>
      <c r="B124" s="19"/>
      <c r="C124" s="19"/>
      <c r="D124" s="20">
        <f>SUM(D122:D123)</f>
        <v>620.52704255792173</v>
      </c>
      <c r="E124" s="21"/>
      <c r="G124" s="18" t="s">
        <v>185</v>
      </c>
      <c r="H124" s="19"/>
      <c r="I124" s="19"/>
      <c r="J124" s="20">
        <f>SUM(J122:J123)</f>
        <v>703.78599998599668</v>
      </c>
      <c r="K124" s="21"/>
    </row>
    <row r="125" spans="1:11" x14ac:dyDescent="0.25">
      <c r="A125" s="8"/>
      <c r="B125" s="9"/>
      <c r="C125" s="9"/>
      <c r="D125" s="16"/>
      <c r="E125" s="117"/>
    </row>
    <row r="126" spans="1:11" ht="21" x14ac:dyDescent="0.35">
      <c r="A126" s="1" t="s">
        <v>4</v>
      </c>
      <c r="B126" s="38"/>
      <c r="C126" s="38"/>
      <c r="D126" s="38"/>
      <c r="E126" s="10"/>
      <c r="G126" s="8"/>
      <c r="H126" s="39"/>
      <c r="I126" s="39"/>
      <c r="J126" s="39"/>
      <c r="K126" s="10"/>
    </row>
    <row r="127" spans="1:11" x14ac:dyDescent="0.25">
      <c r="A127" t="s">
        <v>5</v>
      </c>
      <c r="B127" s="38"/>
      <c r="C127" s="38"/>
      <c r="D127" s="38"/>
      <c r="E127" s="10"/>
      <c r="G127" t="s">
        <v>64</v>
      </c>
      <c r="H127" s="39"/>
      <c r="I127" s="39"/>
      <c r="J127" s="39"/>
      <c r="K127" s="10"/>
    </row>
    <row r="128" spans="1:11" x14ac:dyDescent="0.25">
      <c r="A128" s="40" t="s">
        <v>10</v>
      </c>
      <c r="B128" s="40" t="s">
        <v>11</v>
      </c>
      <c r="C128" s="40" t="s">
        <v>12</v>
      </c>
      <c r="D128" s="40" t="s">
        <v>13</v>
      </c>
      <c r="E128" s="40" t="s">
        <v>14</v>
      </c>
      <c r="F128" s="7"/>
      <c r="G128" s="40" t="s">
        <v>10</v>
      </c>
      <c r="H128" s="40" t="s">
        <v>11</v>
      </c>
      <c r="I128" s="40" t="s">
        <v>12</v>
      </c>
      <c r="J128" s="40" t="s">
        <v>13</v>
      </c>
      <c r="K128" s="40" t="s">
        <v>14</v>
      </c>
    </row>
    <row r="129" spans="1:11" x14ac:dyDescent="0.25">
      <c r="A129" s="140">
        <v>0</v>
      </c>
      <c r="B129" s="35">
        <v>20.810607214811121</v>
      </c>
      <c r="C129" s="35">
        <v>351.50222812921805</v>
      </c>
      <c r="D129" s="35">
        <v>188.05079086486828</v>
      </c>
      <c r="E129" s="141" t="s">
        <v>17</v>
      </c>
      <c r="F129" s="7"/>
      <c r="G129" s="5">
        <v>0</v>
      </c>
      <c r="H129" s="6">
        <v>20.834516930067473</v>
      </c>
      <c r="I129" s="6">
        <v>398.15733800112974</v>
      </c>
      <c r="J129" s="6">
        <v>209.13600546661121</v>
      </c>
      <c r="K129" s="7" t="s">
        <v>17</v>
      </c>
    </row>
    <row r="130" spans="1:11" x14ac:dyDescent="0.25">
      <c r="A130" s="140">
        <v>0</v>
      </c>
      <c r="B130" s="35">
        <v>0.80429115809309426</v>
      </c>
      <c r="C130" s="35">
        <v>196.98990302404653</v>
      </c>
      <c r="D130" s="35">
        <v>75.49353867101415</v>
      </c>
      <c r="E130" s="141" t="s">
        <v>18</v>
      </c>
      <c r="F130" s="7"/>
      <c r="G130" s="5">
        <v>0</v>
      </c>
      <c r="H130" s="6">
        <v>1.0723882107907923</v>
      </c>
      <c r="I130" s="6">
        <v>262.65320403206204</v>
      </c>
      <c r="J130" s="6">
        <v>100.65805156135221</v>
      </c>
      <c r="K130" s="7" t="s">
        <v>18</v>
      </c>
    </row>
    <row r="131" spans="1:11" x14ac:dyDescent="0.25">
      <c r="A131" s="140">
        <v>0</v>
      </c>
      <c r="B131" s="35">
        <v>24.869281200172495</v>
      </c>
      <c r="C131" s="35">
        <v>606.94125974011456</v>
      </c>
      <c r="D131" s="35">
        <v>247.77186893576419</v>
      </c>
      <c r="E131" s="141" t="s">
        <v>15</v>
      </c>
      <c r="F131" s="7"/>
      <c r="G131" s="5">
        <v>0</v>
      </c>
      <c r="H131" s="6">
        <v>24.880525939695595</v>
      </c>
      <c r="I131" s="6">
        <v>691.56201088068985</v>
      </c>
      <c r="J131" s="6">
        <v>273.40531701079453</v>
      </c>
      <c r="K131" s="7" t="s">
        <v>15</v>
      </c>
    </row>
    <row r="132" spans="1:11" x14ac:dyDescent="0.25">
      <c r="A132" s="140">
        <v>0</v>
      </c>
      <c r="B132" s="35">
        <v>1.0298100272654676E-3</v>
      </c>
      <c r="C132" s="35">
        <v>303.39800122345861</v>
      </c>
      <c r="D132" s="35">
        <v>71.980866490364932</v>
      </c>
      <c r="E132" s="141" t="s">
        <v>16</v>
      </c>
      <c r="F132" s="7"/>
      <c r="G132" s="5">
        <v>0</v>
      </c>
      <c r="H132" s="6">
        <v>1.3730800363552073E-3</v>
      </c>
      <c r="I132" s="6">
        <v>404.53066829794489</v>
      </c>
      <c r="J132" s="6">
        <v>95.974488653819932</v>
      </c>
      <c r="K132" s="7" t="s">
        <v>16</v>
      </c>
    </row>
    <row r="133" spans="1:11" x14ac:dyDescent="0.25">
      <c r="A133" s="140">
        <v>1</v>
      </c>
      <c r="B133" s="35">
        <v>3.9957733119802756</v>
      </c>
      <c r="C133" s="35">
        <v>54.045955186023569</v>
      </c>
      <c r="D133" s="35">
        <v>21.001056892764815</v>
      </c>
      <c r="E133" s="141" t="s">
        <v>19</v>
      </c>
      <c r="F133" s="7"/>
      <c r="G133" s="5">
        <v>1</v>
      </c>
      <c r="H133" s="6">
        <v>3.9957733119802756</v>
      </c>
      <c r="I133" s="6">
        <v>54.045955186023569</v>
      </c>
      <c r="J133" s="6">
        <v>21.001056892764815</v>
      </c>
      <c r="K133" s="7" t="s">
        <v>19</v>
      </c>
    </row>
    <row r="134" spans="1:11" x14ac:dyDescent="0.25">
      <c r="A134" s="140">
        <v>2</v>
      </c>
      <c r="B134" s="35">
        <v>3.4630058869032276</v>
      </c>
      <c r="C134" s="35">
        <v>44.563630070365441</v>
      </c>
      <c r="D134" s="35">
        <v>18.107745421168708</v>
      </c>
      <c r="E134" s="141" t="s">
        <v>19</v>
      </c>
      <c r="F134" s="7"/>
      <c r="G134" s="5">
        <v>2</v>
      </c>
      <c r="H134" s="6">
        <v>3.4630058869032276</v>
      </c>
      <c r="I134" s="6">
        <v>44.563630070365441</v>
      </c>
      <c r="J134" s="6">
        <v>18.107745421168708</v>
      </c>
      <c r="K134" s="7" t="s">
        <v>19</v>
      </c>
    </row>
    <row r="135" spans="1:11" x14ac:dyDescent="0.25">
      <c r="A135" s="140">
        <v>3</v>
      </c>
      <c r="B135" s="35">
        <v>2.9543332829546061</v>
      </c>
      <c r="C135" s="35">
        <v>37.366241097201417</v>
      </c>
      <c r="D135" s="35">
        <v>15.922694766879777</v>
      </c>
      <c r="E135" s="141" t="s">
        <v>19</v>
      </c>
      <c r="F135" s="7"/>
      <c r="G135" s="5">
        <v>3</v>
      </c>
      <c r="H135" s="6">
        <v>2.9543332829546061</v>
      </c>
      <c r="I135" s="6">
        <v>37.366241097201417</v>
      </c>
      <c r="J135" s="6">
        <v>15.922694766879777</v>
      </c>
      <c r="K135" s="7" t="s">
        <v>19</v>
      </c>
    </row>
    <row r="136" spans="1:11" x14ac:dyDescent="0.25">
      <c r="A136" s="140">
        <v>4</v>
      </c>
      <c r="B136" s="35">
        <v>2.574599099966437</v>
      </c>
      <c r="C136" s="35">
        <v>32.055626534909045</v>
      </c>
      <c r="D136" s="35">
        <v>14.08097872411439</v>
      </c>
      <c r="E136" s="141" t="s">
        <v>19</v>
      </c>
      <c r="F136" s="7"/>
      <c r="G136" s="5">
        <v>4</v>
      </c>
      <c r="H136" s="6">
        <v>2.574599099966437</v>
      </c>
      <c r="I136" s="6">
        <v>32.055626534909045</v>
      </c>
      <c r="J136" s="6">
        <v>14.08097872411439</v>
      </c>
      <c r="K136" s="7" t="s">
        <v>19</v>
      </c>
    </row>
    <row r="137" spans="1:11" x14ac:dyDescent="0.25">
      <c r="A137" s="140">
        <v>5</v>
      </c>
      <c r="B137" s="35">
        <v>2.2889656335576536</v>
      </c>
      <c r="C137" s="35">
        <v>28.550368146975245</v>
      </c>
      <c r="D137" s="35">
        <v>12.504519525865067</v>
      </c>
      <c r="E137" s="141" t="s">
        <v>19</v>
      </c>
      <c r="F137" s="7"/>
      <c r="G137" s="5">
        <v>5</v>
      </c>
      <c r="H137" s="6">
        <v>2.2889656335576536</v>
      </c>
      <c r="I137" s="6">
        <v>28.550368146975245</v>
      </c>
      <c r="J137" s="6">
        <v>12.504519525865067</v>
      </c>
      <c r="K137" s="7" t="s">
        <v>19</v>
      </c>
    </row>
    <row r="138" spans="1:11" x14ac:dyDescent="0.25">
      <c r="A138" s="140">
        <v>6</v>
      </c>
      <c r="B138" s="35">
        <v>2.0721577954261869</v>
      </c>
      <c r="C138" s="35">
        <v>32.467489314206297</v>
      </c>
      <c r="D138" s="35">
        <v>11.456906385628793</v>
      </c>
      <c r="E138" s="141" t="s">
        <v>19</v>
      </c>
      <c r="F138" s="7"/>
      <c r="G138" s="5">
        <v>6</v>
      </c>
      <c r="H138" s="6">
        <v>2.0721577954261869</v>
      </c>
      <c r="I138" s="6">
        <v>32.467489314206297</v>
      </c>
      <c r="J138" s="6">
        <v>11.456906385628793</v>
      </c>
      <c r="K138" s="7" t="s">
        <v>19</v>
      </c>
    </row>
    <row r="139" spans="1:11" x14ac:dyDescent="0.25">
      <c r="A139" s="140">
        <v>7</v>
      </c>
      <c r="B139" s="35">
        <v>1.9058252236466195</v>
      </c>
      <c r="C139" s="35">
        <v>28.972448761047051</v>
      </c>
      <c r="D139" s="35">
        <v>10.520640873043645</v>
      </c>
      <c r="E139" s="141" t="s">
        <v>19</v>
      </c>
      <c r="F139" s="7"/>
      <c r="G139" s="5">
        <v>7</v>
      </c>
      <c r="H139" s="6">
        <v>1.9058252236466195</v>
      </c>
      <c r="I139" s="6">
        <v>28.972448761047051</v>
      </c>
      <c r="J139" s="6">
        <v>10.520640873043645</v>
      </c>
      <c r="K139" s="7" t="s">
        <v>19</v>
      </c>
    </row>
    <row r="140" spans="1:11" x14ac:dyDescent="0.25">
      <c r="A140" s="140">
        <v>8</v>
      </c>
      <c r="B140" s="35">
        <v>1.7766357345982982</v>
      </c>
      <c r="C140" s="35">
        <v>26.140113126635296</v>
      </c>
      <c r="D140" s="35">
        <v>9.7210064281998587</v>
      </c>
      <c r="E140" s="141" t="s">
        <v>19</v>
      </c>
      <c r="F140" s="7"/>
      <c r="G140" s="5">
        <v>8</v>
      </c>
      <c r="H140" s="6">
        <v>1.7766357345982982</v>
      </c>
      <c r="I140" s="6">
        <v>26.140113126635296</v>
      </c>
      <c r="J140" s="6">
        <v>9.7210064281998587</v>
      </c>
      <c r="K140" s="7" t="s">
        <v>19</v>
      </c>
    </row>
    <row r="141" spans="1:11" x14ac:dyDescent="0.25">
      <c r="A141" s="140">
        <v>9</v>
      </c>
      <c r="B141" s="35">
        <v>1.6748929562631181</v>
      </c>
      <c r="C141" s="35">
        <v>23.810581283513194</v>
      </c>
      <c r="D141" s="35">
        <v>9.0396540094541269</v>
      </c>
      <c r="E141" s="141" t="s">
        <v>19</v>
      </c>
      <c r="F141" s="7"/>
      <c r="G141" s="5">
        <v>9</v>
      </c>
      <c r="H141" s="6">
        <v>1.6748929562631181</v>
      </c>
      <c r="I141" s="6">
        <v>23.810581283513194</v>
      </c>
      <c r="J141" s="6">
        <v>9.0396540094541269</v>
      </c>
      <c r="K141" s="7" t="s">
        <v>19</v>
      </c>
    </row>
    <row r="142" spans="1:11" x14ac:dyDescent="0.25">
      <c r="A142" s="140">
        <v>10</v>
      </c>
      <c r="B142" s="35">
        <v>1.5935346759738689</v>
      </c>
      <c r="C142" s="35">
        <v>21.866288475969068</v>
      </c>
      <c r="D142" s="35">
        <v>8.5485459260255166</v>
      </c>
      <c r="E142" s="141" t="s">
        <v>19</v>
      </c>
      <c r="F142" s="7"/>
      <c r="G142" s="5">
        <v>10</v>
      </c>
      <c r="H142" s="6">
        <v>1.5935346759738689</v>
      </c>
      <c r="I142" s="6">
        <v>21.866288475969068</v>
      </c>
      <c r="J142" s="6">
        <v>8.5485459260255166</v>
      </c>
      <c r="K142" s="7" t="s">
        <v>19</v>
      </c>
    </row>
    <row r="143" spans="1:11" x14ac:dyDescent="0.25">
      <c r="A143" s="140">
        <v>11</v>
      </c>
      <c r="B143" s="35">
        <v>1.527410454447941</v>
      </c>
      <c r="C143" s="35">
        <v>20.220456025380077</v>
      </c>
      <c r="D143" s="35">
        <v>8.0201809835936952</v>
      </c>
      <c r="E143" s="141" t="s">
        <v>19</v>
      </c>
      <c r="F143" s="7"/>
      <c r="G143" s="5">
        <v>11</v>
      </c>
      <c r="H143" s="6">
        <v>1.527410454447941</v>
      </c>
      <c r="I143" s="6">
        <v>20.220456025380077</v>
      </c>
      <c r="J143" s="6">
        <v>8.0201809835936952</v>
      </c>
      <c r="K143" s="7" t="s">
        <v>19</v>
      </c>
    </row>
    <row r="144" spans="1:11" x14ac:dyDescent="0.25">
      <c r="A144" s="140">
        <v>12</v>
      </c>
      <c r="B144" s="35">
        <v>2.3165178982753294</v>
      </c>
      <c r="C144" s="35">
        <v>18.808735058645748</v>
      </c>
      <c r="D144" s="35">
        <v>7.5988788652027415</v>
      </c>
      <c r="E144" s="141" t="s">
        <v>19</v>
      </c>
      <c r="F144" s="7"/>
      <c r="G144" s="5">
        <v>12</v>
      </c>
      <c r="H144" s="6">
        <v>2.3165178982753294</v>
      </c>
      <c r="I144" s="6">
        <v>18.808735058645748</v>
      </c>
      <c r="J144" s="6">
        <v>7.5988788652027415</v>
      </c>
      <c r="K144" s="7" t="s">
        <v>19</v>
      </c>
    </row>
    <row r="145" spans="1:11" x14ac:dyDescent="0.25">
      <c r="A145" s="140">
        <v>13</v>
      </c>
      <c r="B145" s="35">
        <v>2.2192275088319753</v>
      </c>
      <c r="C145" s="35">
        <v>17.583118982629163</v>
      </c>
      <c r="D145" s="35">
        <v>7.1317190148949479</v>
      </c>
      <c r="E145" s="141" t="s">
        <v>19</v>
      </c>
      <c r="F145" s="7"/>
      <c r="G145" s="5">
        <v>13</v>
      </c>
      <c r="H145" s="6">
        <v>2.2192275088319753</v>
      </c>
      <c r="I145" s="6">
        <v>17.583118982629163</v>
      </c>
      <c r="J145" s="6">
        <v>7.1317190148949479</v>
      </c>
      <c r="K145" s="7" t="s">
        <v>19</v>
      </c>
    </row>
    <row r="146" spans="1:11" x14ac:dyDescent="0.25">
      <c r="A146" s="140">
        <v>14</v>
      </c>
      <c r="B146" s="35">
        <v>2.1304730643335441</v>
      </c>
      <c r="C146" s="35">
        <v>16.507555605309729</v>
      </c>
      <c r="D146" s="35">
        <v>6.7849711247551028</v>
      </c>
      <c r="E146" s="141" t="s">
        <v>19</v>
      </c>
      <c r="F146" s="7"/>
      <c r="G146" s="5">
        <v>14</v>
      </c>
      <c r="H146" s="6">
        <v>2.1304730643335441</v>
      </c>
      <c r="I146" s="6">
        <v>16.507555605309729</v>
      </c>
      <c r="J146" s="6">
        <v>6.7849711247551028</v>
      </c>
      <c r="K146" s="7" t="s">
        <v>19</v>
      </c>
    </row>
    <row r="147" spans="1:11" x14ac:dyDescent="0.25">
      <c r="A147" s="140">
        <v>15</v>
      </c>
      <c r="B147" s="35">
        <v>1.9933812041151495</v>
      </c>
      <c r="C147" s="35">
        <v>15.554740078201007</v>
      </c>
      <c r="D147" s="35">
        <v>6.4681864875585839</v>
      </c>
      <c r="E147" s="141" t="s">
        <v>19</v>
      </c>
      <c r="F147" s="7"/>
      <c r="G147" s="5">
        <v>15</v>
      </c>
      <c r="H147" s="6">
        <v>1.9933812041151495</v>
      </c>
      <c r="I147" s="6">
        <v>15.554740078201007</v>
      </c>
      <c r="J147" s="6">
        <v>6.4681864875585839</v>
      </c>
      <c r="K147" s="7" t="s">
        <v>19</v>
      </c>
    </row>
    <row r="148" spans="1:11" x14ac:dyDescent="0.25">
      <c r="A148" s="140">
        <v>16</v>
      </c>
      <c r="B148" s="35">
        <v>1.8707207505638102</v>
      </c>
      <c r="C148" s="35">
        <v>14.70379916088681</v>
      </c>
      <c r="D148" s="35">
        <v>6.1517963732731875</v>
      </c>
      <c r="E148" s="141" t="s">
        <v>19</v>
      </c>
      <c r="F148" s="7"/>
      <c r="G148" s="5">
        <v>16</v>
      </c>
      <c r="H148" s="6">
        <v>1.8707207505638102</v>
      </c>
      <c r="I148" s="6">
        <v>14.70379916088681</v>
      </c>
      <c r="J148" s="6">
        <v>6.1517963732731875</v>
      </c>
      <c r="K148" s="7" t="s">
        <v>19</v>
      </c>
    </row>
    <row r="149" spans="1:11" x14ac:dyDescent="0.25">
      <c r="A149" s="140">
        <v>17</v>
      </c>
      <c r="B149" s="35">
        <v>1.7603841017463289</v>
      </c>
      <c r="C149" s="35">
        <v>15.971129660792849</v>
      </c>
      <c r="D149" s="35">
        <v>5.8719620740164054</v>
      </c>
      <c r="E149" s="141" t="s">
        <v>19</v>
      </c>
      <c r="F149" s="7"/>
      <c r="G149" s="5">
        <v>17</v>
      </c>
      <c r="H149" s="6">
        <v>1.7603841017463289</v>
      </c>
      <c r="I149" s="6">
        <v>15.971129660792849</v>
      </c>
      <c r="J149" s="6">
        <v>5.8719620740164054</v>
      </c>
      <c r="K149" s="7" t="s">
        <v>19</v>
      </c>
    </row>
    <row r="150" spans="1:11" x14ac:dyDescent="0.25">
      <c r="A150" s="140">
        <v>18</v>
      </c>
      <c r="B150" s="35">
        <v>1.6607092184120182</v>
      </c>
      <c r="C150" s="35">
        <v>15.113695943546793</v>
      </c>
      <c r="D150" s="35">
        <v>5.6315381526750166</v>
      </c>
      <c r="E150" s="141" t="s">
        <v>19</v>
      </c>
      <c r="F150" s="7"/>
      <c r="G150" s="5">
        <v>18</v>
      </c>
      <c r="H150" s="6">
        <v>1.6607092184120182</v>
      </c>
      <c r="I150" s="6">
        <v>15.113695943546793</v>
      </c>
      <c r="J150" s="6">
        <v>5.6315381526750166</v>
      </c>
      <c r="K150" s="7" t="s">
        <v>19</v>
      </c>
    </row>
    <row r="151" spans="1:11" x14ac:dyDescent="0.25">
      <c r="A151" s="140">
        <v>19</v>
      </c>
      <c r="B151" s="35">
        <v>1.5703574427479843</v>
      </c>
      <c r="C151" s="35">
        <v>14.336638245323176</v>
      </c>
      <c r="D151" s="35">
        <v>5.394168523697167</v>
      </c>
      <c r="E151" s="141" t="s">
        <v>19</v>
      </c>
      <c r="F151" s="7"/>
      <c r="G151" s="5">
        <v>19</v>
      </c>
      <c r="H151" s="6">
        <v>1.5703574427479843</v>
      </c>
      <c r="I151" s="6">
        <v>14.336638245323176</v>
      </c>
      <c r="J151" s="6">
        <v>5.394168523697167</v>
      </c>
      <c r="K151" s="7" t="s">
        <v>19</v>
      </c>
    </row>
    <row r="152" spans="1:11" ht="15.75" thickBot="1" x14ac:dyDescent="0.3">
      <c r="A152" s="8"/>
      <c r="B152" s="39"/>
      <c r="C152" s="39"/>
      <c r="D152" s="39"/>
      <c r="E152" s="10"/>
      <c r="F152" s="7"/>
      <c r="G152" s="8"/>
      <c r="H152" s="39"/>
      <c r="I152" s="39"/>
      <c r="J152" s="39"/>
      <c r="K152" s="10"/>
    </row>
    <row r="153" spans="1:11" x14ac:dyDescent="0.25">
      <c r="A153" s="11" t="s">
        <v>20</v>
      </c>
      <c r="B153" s="12"/>
      <c r="C153" s="12"/>
      <c r="D153" s="13" t="s">
        <v>21</v>
      </c>
      <c r="E153" s="14"/>
      <c r="G153" s="11" t="s">
        <v>20</v>
      </c>
      <c r="H153" s="12"/>
      <c r="I153" s="12"/>
      <c r="J153" s="13" t="s">
        <v>21</v>
      </c>
      <c r="K153" s="14"/>
    </row>
    <row r="154" spans="1:11" ht="30" x14ac:dyDescent="0.25">
      <c r="A154" s="15" t="s">
        <v>186</v>
      </c>
      <c r="B154" s="9"/>
      <c r="C154" s="9"/>
      <c r="D154" s="16">
        <f>D132+D133</f>
        <v>92.981923383129754</v>
      </c>
      <c r="E154" s="17"/>
      <c r="G154" s="15" t="s">
        <v>186</v>
      </c>
      <c r="H154" s="9"/>
      <c r="I154" s="9"/>
      <c r="J154" s="16">
        <f>J132+J133</f>
        <v>116.97554554658475</v>
      </c>
      <c r="K154" s="17"/>
    </row>
    <row r="155" spans="1:11" x14ac:dyDescent="0.25">
      <c r="A155" s="15" t="s">
        <v>187</v>
      </c>
      <c r="B155" s="9"/>
      <c r="C155" s="9"/>
      <c r="D155" s="16">
        <f>SUM(D134:D151)</f>
        <v>168.95609366004672</v>
      </c>
      <c r="E155" s="17"/>
      <c r="G155" s="15" t="s">
        <v>187</v>
      </c>
      <c r="H155" s="9"/>
      <c r="I155" s="9"/>
      <c r="J155" s="16">
        <f>SUM(J134:J151)</f>
        <v>168.95609366004672</v>
      </c>
      <c r="K155" s="17"/>
    </row>
    <row r="156" spans="1:11" ht="15.75" thickBot="1" x14ac:dyDescent="0.3">
      <c r="A156" s="18" t="s">
        <v>185</v>
      </c>
      <c r="B156" s="19"/>
      <c r="C156" s="19"/>
      <c r="D156" s="20">
        <f>SUM(D154:D155)</f>
        <v>261.9380170431765</v>
      </c>
      <c r="E156" s="21"/>
      <c r="G156" s="18" t="s">
        <v>185</v>
      </c>
      <c r="H156" s="19"/>
      <c r="I156" s="19"/>
      <c r="J156" s="20">
        <f>SUM(J154:J155)</f>
        <v>285.93163920663147</v>
      </c>
      <c r="K156" s="21"/>
    </row>
    <row r="157" spans="1:11" x14ac:dyDescent="0.25">
      <c r="A157" s="8"/>
      <c r="B157" s="9"/>
      <c r="C157" s="9"/>
      <c r="D157" s="16"/>
      <c r="E157" s="117"/>
    </row>
    <row r="158" spans="1:11" ht="15.75" customHeight="1" x14ac:dyDescent="0.35">
      <c r="A158" s="1" t="s">
        <v>65</v>
      </c>
      <c r="F158" s="7"/>
    </row>
    <row r="159" spans="1:11" x14ac:dyDescent="0.25">
      <c r="A159" t="s">
        <v>5</v>
      </c>
      <c r="G159" t="s">
        <v>64</v>
      </c>
    </row>
    <row r="160" spans="1:11" x14ac:dyDescent="0.25">
      <c r="A160" s="22" t="s">
        <v>10</v>
      </c>
      <c r="B160" s="22" t="s">
        <v>11</v>
      </c>
      <c r="C160" s="22" t="s">
        <v>12</v>
      </c>
      <c r="D160" s="22" t="s">
        <v>13</v>
      </c>
      <c r="E160" s="22" t="s">
        <v>14</v>
      </c>
      <c r="G160" s="22" t="s">
        <v>10</v>
      </c>
      <c r="H160" s="22" t="s">
        <v>11</v>
      </c>
      <c r="I160" s="22" t="s">
        <v>12</v>
      </c>
      <c r="J160" s="22" t="s">
        <v>13</v>
      </c>
      <c r="K160" s="22" t="s">
        <v>14</v>
      </c>
    </row>
    <row r="161" spans="1:11" x14ac:dyDescent="0.25">
      <c r="A161" s="140">
        <v>0</v>
      </c>
      <c r="B161" s="35">
        <v>93.553385397846768</v>
      </c>
      <c r="C161" s="35">
        <v>409.09962177789765</v>
      </c>
      <c r="D161" s="35">
        <v>227.10583569984755</v>
      </c>
      <c r="E161" s="141" t="s">
        <v>17</v>
      </c>
      <c r="G161" s="5">
        <v>0</v>
      </c>
      <c r="H161" s="6">
        <v>98.999357033516461</v>
      </c>
      <c r="I161" s="6">
        <v>452.4654534023374</v>
      </c>
      <c r="J161" s="6">
        <v>248.20984524517408</v>
      </c>
      <c r="K161" s="7" t="s">
        <v>17</v>
      </c>
    </row>
    <row r="162" spans="1:11" x14ac:dyDescent="0.25">
      <c r="A162" s="140">
        <v>0</v>
      </c>
      <c r="B162" s="35">
        <v>11.389914648474992</v>
      </c>
      <c r="C162" s="35">
        <v>213.37618906403745</v>
      </c>
      <c r="D162" s="35">
        <v>104.57593075625658</v>
      </c>
      <c r="E162" s="141" t="s">
        <v>18</v>
      </c>
      <c r="G162" s="5">
        <v>0</v>
      </c>
      <c r="H162" s="6">
        <v>15.186552864633326</v>
      </c>
      <c r="I162" s="6">
        <v>284.50158541871667</v>
      </c>
      <c r="J162" s="6">
        <v>139.43457434167544</v>
      </c>
      <c r="K162" s="7" t="s">
        <v>18</v>
      </c>
    </row>
    <row r="163" spans="1:11" x14ac:dyDescent="0.25">
      <c r="A163" s="140">
        <v>0</v>
      </c>
      <c r="B163" s="35">
        <v>15.119217413753129</v>
      </c>
      <c r="C163" s="35">
        <v>1072.6126280452365</v>
      </c>
      <c r="D163" s="35">
        <v>278.60999234106043</v>
      </c>
      <c r="E163" s="141" t="s">
        <v>15</v>
      </c>
      <c r="G163" s="5">
        <v>0</v>
      </c>
      <c r="H163" s="6">
        <v>15.123933631198211</v>
      </c>
      <c r="I163" s="6">
        <v>1152.9604853617882</v>
      </c>
      <c r="J163" s="6">
        <v>309.03216051577317</v>
      </c>
      <c r="K163" s="7" t="s">
        <v>15</v>
      </c>
    </row>
    <row r="164" spans="1:11" x14ac:dyDescent="0.25">
      <c r="A164" s="140">
        <v>0</v>
      </c>
      <c r="B164" s="35">
        <v>1.9139879012962464E-3</v>
      </c>
      <c r="C164" s="35">
        <v>269.86162031477193</v>
      </c>
      <c r="D164" s="35">
        <v>97.479748615842922</v>
      </c>
      <c r="E164" s="141" t="s">
        <v>16</v>
      </c>
      <c r="G164" s="5">
        <v>0</v>
      </c>
      <c r="H164" s="6">
        <v>2.5519838683946043E-3</v>
      </c>
      <c r="I164" s="6">
        <v>359.81549375302922</v>
      </c>
      <c r="J164" s="6">
        <v>129.97299815445734</v>
      </c>
      <c r="K164" s="7" t="s">
        <v>16</v>
      </c>
    </row>
    <row r="165" spans="1:11" x14ac:dyDescent="0.25">
      <c r="A165" s="140">
        <v>1</v>
      </c>
      <c r="B165" s="35">
        <v>3.5120846476786878</v>
      </c>
      <c r="C165" s="35">
        <v>64.723800783980749</v>
      </c>
      <c r="D165" s="35">
        <v>19.978744440541565</v>
      </c>
      <c r="E165" s="141" t="s">
        <v>19</v>
      </c>
      <c r="G165" s="5">
        <v>1</v>
      </c>
      <c r="H165" s="6">
        <v>3.5120846476786878</v>
      </c>
      <c r="I165" s="6">
        <v>64.723800783980749</v>
      </c>
      <c r="J165" s="6">
        <v>19.978744440541565</v>
      </c>
      <c r="K165" s="7" t="s">
        <v>19</v>
      </c>
    </row>
    <row r="166" spans="1:11" x14ac:dyDescent="0.25">
      <c r="A166" s="140">
        <v>2</v>
      </c>
      <c r="B166" s="35">
        <v>3.1193531496694513</v>
      </c>
      <c r="C166" s="35">
        <v>56.238418328984118</v>
      </c>
      <c r="D166" s="35">
        <v>17.475238405612323</v>
      </c>
      <c r="E166" s="141" t="s">
        <v>19</v>
      </c>
      <c r="G166" s="5">
        <v>2</v>
      </c>
      <c r="H166" s="6">
        <v>3.1193531496694513</v>
      </c>
      <c r="I166" s="6">
        <v>56.238418328984118</v>
      </c>
      <c r="J166" s="6">
        <v>17.475238405612323</v>
      </c>
      <c r="K166" s="7" t="s">
        <v>19</v>
      </c>
    </row>
    <row r="167" spans="1:11" x14ac:dyDescent="0.25">
      <c r="A167" s="140">
        <v>3</v>
      </c>
      <c r="B167" s="35">
        <v>3.4080819450991058</v>
      </c>
      <c r="C167" s="35">
        <v>49.364427304002533</v>
      </c>
      <c r="D167" s="35">
        <v>15.352782315572288</v>
      </c>
      <c r="E167" s="141" t="s">
        <v>19</v>
      </c>
      <c r="G167" s="5">
        <v>3</v>
      </c>
      <c r="H167" s="6">
        <v>3.4080819450991058</v>
      </c>
      <c r="I167" s="6">
        <v>49.364427304002533</v>
      </c>
      <c r="J167" s="6">
        <v>15.352782315572288</v>
      </c>
      <c r="K167" s="7" t="s">
        <v>19</v>
      </c>
    </row>
    <row r="168" spans="1:11" x14ac:dyDescent="0.25">
      <c r="A168" s="140">
        <v>4</v>
      </c>
      <c r="B168" s="35">
        <v>3.0870779968259345</v>
      </c>
      <c r="C168" s="35">
        <v>43.739797219574776</v>
      </c>
      <c r="D168" s="35">
        <v>13.659491307131985</v>
      </c>
      <c r="E168" s="141" t="s">
        <v>19</v>
      </c>
      <c r="G168" s="5">
        <v>4</v>
      </c>
      <c r="H168" s="6">
        <v>3.0870779968259345</v>
      </c>
      <c r="I168" s="6">
        <v>43.739797219574776</v>
      </c>
      <c r="J168" s="6">
        <v>13.659491307131985</v>
      </c>
      <c r="K168" s="7" t="s">
        <v>19</v>
      </c>
    </row>
    <row r="169" spans="1:11" x14ac:dyDescent="0.25">
      <c r="A169" s="140">
        <v>5</v>
      </c>
      <c r="B169" s="35">
        <v>2.8330340945610475</v>
      </c>
      <c r="C169" s="35">
        <v>39.088794714918343</v>
      </c>
      <c r="D169" s="35">
        <v>12.095707949149499</v>
      </c>
      <c r="E169" s="141" t="s">
        <v>19</v>
      </c>
      <c r="G169" s="5">
        <v>5</v>
      </c>
      <c r="H169" s="6">
        <v>2.8330340945610475</v>
      </c>
      <c r="I169" s="6">
        <v>39.088794714918343</v>
      </c>
      <c r="J169" s="6">
        <v>12.095707949149499</v>
      </c>
      <c r="K169" s="7" t="s">
        <v>19</v>
      </c>
    </row>
    <row r="170" spans="1:11" x14ac:dyDescent="0.25">
      <c r="A170" s="140">
        <v>6</v>
      </c>
      <c r="B170" s="35">
        <v>2.6293724354740253</v>
      </c>
      <c r="C170" s="35">
        <v>35.201062722896587</v>
      </c>
      <c r="D170" s="35">
        <v>10.872290019506208</v>
      </c>
      <c r="E170" s="141" t="s">
        <v>19</v>
      </c>
      <c r="G170" s="5">
        <v>6</v>
      </c>
      <c r="H170" s="6">
        <v>2.6293724354740253</v>
      </c>
      <c r="I170" s="6">
        <v>35.201062722896587</v>
      </c>
      <c r="J170" s="6">
        <v>10.872290019506208</v>
      </c>
      <c r="K170" s="7" t="s">
        <v>19</v>
      </c>
    </row>
    <row r="171" spans="1:11" x14ac:dyDescent="0.25">
      <c r="A171" s="140">
        <v>7</v>
      </c>
      <c r="B171" s="35">
        <v>2.4638090050301251</v>
      </c>
      <c r="C171" s="35">
        <v>31.915733857156017</v>
      </c>
      <c r="D171" s="35">
        <v>10.001517009862205</v>
      </c>
      <c r="E171" s="141" t="s">
        <v>19</v>
      </c>
      <c r="G171" s="5">
        <v>7</v>
      </c>
      <c r="H171" s="6">
        <v>2.4638090050301251</v>
      </c>
      <c r="I171" s="6">
        <v>31.915733857156017</v>
      </c>
      <c r="J171" s="6">
        <v>10.001517009862205</v>
      </c>
      <c r="K171" s="7" t="s">
        <v>19</v>
      </c>
    </row>
    <row r="172" spans="1:11" x14ac:dyDescent="0.25">
      <c r="A172" s="140">
        <v>8</v>
      </c>
      <c r="B172" s="35">
        <v>2.3272255596485594</v>
      </c>
      <c r="C172" s="35">
        <v>29.109489534578589</v>
      </c>
      <c r="D172" s="35">
        <v>9.1554125045618413</v>
      </c>
      <c r="E172" s="141" t="s">
        <v>19</v>
      </c>
      <c r="G172" s="5">
        <v>8</v>
      </c>
      <c r="H172" s="6">
        <v>2.3272255596485594</v>
      </c>
      <c r="I172" s="6">
        <v>29.109489534578589</v>
      </c>
      <c r="J172" s="6">
        <v>9.1554125045618413</v>
      </c>
      <c r="K172" s="7" t="s">
        <v>19</v>
      </c>
    </row>
    <row r="173" spans="1:11" x14ac:dyDescent="0.25">
      <c r="A173" s="140">
        <v>9</v>
      </c>
      <c r="B173" s="35">
        <v>2.2128417896480408</v>
      </c>
      <c r="C173" s="35">
        <v>26.687483174932503</v>
      </c>
      <c r="D173" s="35">
        <v>8.5803538777484114</v>
      </c>
      <c r="E173" s="141" t="s">
        <v>19</v>
      </c>
      <c r="G173" s="5">
        <v>9</v>
      </c>
      <c r="H173" s="6">
        <v>2.2128417896480408</v>
      </c>
      <c r="I173" s="6">
        <v>26.687483174932503</v>
      </c>
      <c r="J173" s="6">
        <v>8.5803538777484114</v>
      </c>
      <c r="K173" s="7" t="s">
        <v>19</v>
      </c>
    </row>
    <row r="174" spans="1:11" x14ac:dyDescent="0.25">
      <c r="A174" s="140">
        <v>10</v>
      </c>
      <c r="B174" s="35">
        <v>2.1156039272663021</v>
      </c>
      <c r="C174" s="35">
        <v>24.57651683721015</v>
      </c>
      <c r="D174" s="35">
        <v>7.9632555765328599</v>
      </c>
      <c r="E174" s="141" t="s">
        <v>19</v>
      </c>
      <c r="G174" s="5">
        <v>10</v>
      </c>
      <c r="H174" s="6">
        <v>2.1156039272663021</v>
      </c>
      <c r="I174" s="6">
        <v>24.57651683721015</v>
      </c>
      <c r="J174" s="6">
        <v>7.9632555765328599</v>
      </c>
      <c r="K174" s="7" t="s">
        <v>19</v>
      </c>
    </row>
    <row r="175" spans="1:11" x14ac:dyDescent="0.25">
      <c r="A175" s="140">
        <v>11</v>
      </c>
      <c r="B175" s="35">
        <v>2.0317331369116478</v>
      </c>
      <c r="C175" s="35">
        <v>22.719838039326913</v>
      </c>
      <c r="D175" s="35">
        <v>7.4638711656772427</v>
      </c>
      <c r="E175" s="141" t="s">
        <v>19</v>
      </c>
      <c r="G175" s="5">
        <v>11</v>
      </c>
      <c r="H175" s="6">
        <v>2.0317331369116478</v>
      </c>
      <c r="I175" s="6">
        <v>22.719838039326913</v>
      </c>
      <c r="J175" s="6">
        <v>7.4638711656772427</v>
      </c>
      <c r="K175" s="7" t="s">
        <v>19</v>
      </c>
    </row>
    <row r="176" spans="1:11" x14ac:dyDescent="0.25">
      <c r="A176" s="140">
        <v>12</v>
      </c>
      <c r="B176" s="35">
        <v>1.9583955852713064</v>
      </c>
      <c r="C176" s="35">
        <v>21.073225602771675</v>
      </c>
      <c r="D176" s="35">
        <v>6.9913558447271154</v>
      </c>
      <c r="E176" s="141" t="s">
        <v>19</v>
      </c>
      <c r="G176" s="5">
        <v>12</v>
      </c>
      <c r="H176" s="6">
        <v>1.9583955852713064</v>
      </c>
      <c r="I176" s="6">
        <v>21.073225602771675</v>
      </c>
      <c r="J176" s="6">
        <v>6.9913558447271154</v>
      </c>
      <c r="K176" s="7" t="s">
        <v>19</v>
      </c>
    </row>
    <row r="177" spans="1:11" x14ac:dyDescent="0.25">
      <c r="A177" s="140">
        <v>13</v>
      </c>
      <c r="B177" s="35">
        <v>1.8934550738100941</v>
      </c>
      <c r="C177" s="35">
        <v>19.602019647249179</v>
      </c>
      <c r="D177" s="35">
        <v>6.68612155506331</v>
      </c>
      <c r="E177" s="141" t="s">
        <v>19</v>
      </c>
      <c r="G177" s="5">
        <v>13</v>
      </c>
      <c r="H177" s="6">
        <v>1.8934550738100941</v>
      </c>
      <c r="I177" s="6">
        <v>19.602019647249179</v>
      </c>
      <c r="J177" s="6">
        <v>6.68612155506331</v>
      </c>
      <c r="K177" s="7" t="s">
        <v>19</v>
      </c>
    </row>
    <row r="178" spans="1:11" x14ac:dyDescent="0.25">
      <c r="A178" s="140">
        <v>14</v>
      </c>
      <c r="B178" s="35">
        <v>1.835294035701541</v>
      </c>
      <c r="C178" s="35">
        <v>18.27886809492076</v>
      </c>
      <c r="D178" s="35">
        <v>6.3463198773170673</v>
      </c>
      <c r="E178" s="141" t="s">
        <v>19</v>
      </c>
      <c r="G178" s="5">
        <v>14</v>
      </c>
      <c r="H178" s="6">
        <v>1.835294035701541</v>
      </c>
      <c r="I178" s="6">
        <v>18.27886809492076</v>
      </c>
      <c r="J178" s="6">
        <v>6.3463198773170673</v>
      </c>
      <c r="K178" s="7" t="s">
        <v>19</v>
      </c>
    </row>
    <row r="179" spans="1:11" x14ac:dyDescent="0.25">
      <c r="A179" s="140">
        <v>15</v>
      </c>
      <c r="B179" s="35">
        <v>1.7826799917416514</v>
      </c>
      <c r="C179" s="35">
        <v>17.082018670402217</v>
      </c>
      <c r="D179" s="35">
        <v>6.0360289682621513</v>
      </c>
      <c r="E179" s="141" t="s">
        <v>19</v>
      </c>
      <c r="G179" s="5">
        <v>15</v>
      </c>
      <c r="H179" s="6">
        <v>1.7826799917416514</v>
      </c>
      <c r="I179" s="6">
        <v>17.082018670402217</v>
      </c>
      <c r="J179" s="6">
        <v>6.0360289682621513</v>
      </c>
      <c r="K179" s="7" t="s">
        <v>19</v>
      </c>
    </row>
    <row r="180" spans="1:11" x14ac:dyDescent="0.25">
      <c r="A180" s="140">
        <v>16</v>
      </c>
      <c r="B180" s="35">
        <v>1.7346671054259639</v>
      </c>
      <c r="C180" s="35">
        <v>15.994036621850324</v>
      </c>
      <c r="D180" s="35">
        <v>5.7429717544673862</v>
      </c>
      <c r="E180" s="141" t="s">
        <v>19</v>
      </c>
      <c r="G180" s="5">
        <v>16</v>
      </c>
      <c r="H180" s="6">
        <v>1.7346671054259639</v>
      </c>
      <c r="I180" s="6">
        <v>15.994036621850324</v>
      </c>
      <c r="J180" s="6">
        <v>5.7429717544673862</v>
      </c>
      <c r="K180" s="7" t="s">
        <v>19</v>
      </c>
    </row>
    <row r="181" spans="1:11" x14ac:dyDescent="0.25">
      <c r="A181" s="140">
        <v>17</v>
      </c>
      <c r="B181" s="35">
        <v>1.6189146605720999</v>
      </c>
      <c r="C181" s="35">
        <v>15.000813277816793</v>
      </c>
      <c r="D181" s="35">
        <v>5.4390079676761154</v>
      </c>
      <c r="E181" s="141" t="s">
        <v>19</v>
      </c>
      <c r="G181" s="5">
        <v>17</v>
      </c>
      <c r="H181" s="6">
        <v>1.6189146605720999</v>
      </c>
      <c r="I181" s="6">
        <v>15.000813277816793</v>
      </c>
      <c r="J181" s="6">
        <v>5.4390079676761154</v>
      </c>
      <c r="K181" s="7" t="s">
        <v>19</v>
      </c>
    </row>
    <row r="182" spans="1:11" x14ac:dyDescent="0.25">
      <c r="A182" s="140">
        <v>18</v>
      </c>
      <c r="B182" s="35">
        <v>1.5338438477957519</v>
      </c>
      <c r="C182" s="35">
        <v>14.090809982945821</v>
      </c>
      <c r="D182" s="35">
        <v>5.1803568816354719</v>
      </c>
      <c r="E182" s="141" t="s">
        <v>19</v>
      </c>
      <c r="G182" s="5">
        <v>18</v>
      </c>
      <c r="H182" s="6">
        <v>1.5338438477957519</v>
      </c>
      <c r="I182" s="6">
        <v>14.090809982945821</v>
      </c>
      <c r="J182" s="6">
        <v>5.1803568816354719</v>
      </c>
      <c r="K182" s="7" t="s">
        <v>19</v>
      </c>
    </row>
    <row r="183" spans="1:11" x14ac:dyDescent="0.25">
      <c r="A183" s="140">
        <v>19</v>
      </c>
      <c r="B183" s="35">
        <v>1.4567627852685923</v>
      </c>
      <c r="C183" s="35">
        <v>13.254502642654471</v>
      </c>
      <c r="D183" s="35">
        <v>5.0293490677841373</v>
      </c>
      <c r="E183" s="141" t="s">
        <v>19</v>
      </c>
      <c r="G183" s="5">
        <v>19</v>
      </c>
      <c r="H183" s="6">
        <v>1.4567627852685923</v>
      </c>
      <c r="I183" s="6">
        <v>13.254502642654471</v>
      </c>
      <c r="J183" s="6">
        <v>5.0293490677841373</v>
      </c>
      <c r="K183" s="7" t="s">
        <v>19</v>
      </c>
    </row>
    <row r="184" spans="1:11" ht="15.75" thickBot="1" x14ac:dyDescent="0.3"/>
    <row r="185" spans="1:11" x14ac:dyDescent="0.25">
      <c r="A185" s="11" t="s">
        <v>20</v>
      </c>
      <c r="B185" s="12"/>
      <c r="C185" s="12"/>
      <c r="D185" s="13" t="s">
        <v>21</v>
      </c>
      <c r="E185" s="14"/>
      <c r="G185" s="11" t="s">
        <v>20</v>
      </c>
      <c r="H185" s="12"/>
      <c r="I185" s="12"/>
      <c r="J185" s="13" t="s">
        <v>21</v>
      </c>
      <c r="K185" s="14"/>
    </row>
    <row r="186" spans="1:11" ht="30" x14ac:dyDescent="0.25">
      <c r="A186" s="15" t="s">
        <v>186</v>
      </c>
      <c r="B186" s="9"/>
      <c r="C186" s="9"/>
      <c r="D186" s="16">
        <f>D164+D165</f>
        <v>117.45849305638448</v>
      </c>
      <c r="E186" s="17"/>
      <c r="G186" s="15" t="s">
        <v>186</v>
      </c>
      <c r="H186" s="9"/>
      <c r="I186" s="9"/>
      <c r="J186" s="16">
        <f>J164+J165</f>
        <v>149.9517425949989</v>
      </c>
      <c r="K186" s="17"/>
    </row>
    <row r="187" spans="1:11" x14ac:dyDescent="0.25">
      <c r="A187" s="15" t="s">
        <v>187</v>
      </c>
      <c r="B187" s="9"/>
      <c r="C187" s="9"/>
      <c r="D187" s="16">
        <f>SUM(D166:D183)</f>
        <v>160.07143204828759</v>
      </c>
      <c r="E187" s="17"/>
      <c r="G187" s="15" t="s">
        <v>187</v>
      </c>
      <c r="H187" s="9"/>
      <c r="I187" s="9"/>
      <c r="J187" s="16">
        <f>SUM(J166:J183)</f>
        <v>160.07143204828759</v>
      </c>
      <c r="K187" s="17"/>
    </row>
    <row r="188" spans="1:11" ht="15.75" thickBot="1" x14ac:dyDescent="0.3">
      <c r="A188" s="18" t="s">
        <v>185</v>
      </c>
      <c r="B188" s="19"/>
      <c r="C188" s="19"/>
      <c r="D188" s="20">
        <f>SUM(D186:D187)</f>
        <v>277.52992510467209</v>
      </c>
      <c r="E188" s="21"/>
      <c r="G188" s="18" t="s">
        <v>185</v>
      </c>
      <c r="H188" s="19"/>
      <c r="I188" s="19"/>
      <c r="J188" s="20">
        <f>SUM(J186:J187)</f>
        <v>310.0231746432865</v>
      </c>
      <c r="K188" s="21"/>
    </row>
    <row r="189" spans="1:11" x14ac:dyDescent="0.25">
      <c r="A189" s="8"/>
      <c r="B189" s="9"/>
      <c r="C189" s="9"/>
      <c r="D189" s="16"/>
      <c r="E189" s="117"/>
    </row>
    <row r="190" spans="1:11" ht="21" x14ac:dyDescent="0.35">
      <c r="A190" s="1" t="s">
        <v>6</v>
      </c>
    </row>
    <row r="191" spans="1:11" x14ac:dyDescent="0.25">
      <c r="A191" t="s">
        <v>5</v>
      </c>
      <c r="G191" t="s">
        <v>64</v>
      </c>
    </row>
    <row r="192" spans="1:11" x14ac:dyDescent="0.25">
      <c r="A192" s="41" t="s">
        <v>10</v>
      </c>
      <c r="B192" s="41" t="s">
        <v>11</v>
      </c>
      <c r="C192" s="41" t="s">
        <v>12</v>
      </c>
      <c r="D192" s="41" t="s">
        <v>13</v>
      </c>
      <c r="E192" s="41" t="s">
        <v>14</v>
      </c>
      <c r="G192" s="41" t="s">
        <v>10</v>
      </c>
      <c r="H192" s="41" t="s">
        <v>11</v>
      </c>
      <c r="I192" s="41" t="s">
        <v>12</v>
      </c>
      <c r="J192" s="41" t="s">
        <v>13</v>
      </c>
      <c r="K192" s="41" t="s">
        <v>14</v>
      </c>
    </row>
    <row r="193" spans="1:11" x14ac:dyDescent="0.25">
      <c r="A193" s="140">
        <v>0</v>
      </c>
      <c r="B193" s="35">
        <v>175.57026255652551</v>
      </c>
      <c r="C193" s="35">
        <v>445.70930685448963</v>
      </c>
      <c r="D193" s="35">
        <v>307.64211302893307</v>
      </c>
      <c r="E193" s="141" t="s">
        <v>17</v>
      </c>
      <c r="G193" s="5">
        <v>0</v>
      </c>
      <c r="H193" s="6">
        <v>192.66279729484398</v>
      </c>
      <c r="I193" s="6">
        <v>513.79051397882517</v>
      </c>
      <c r="J193" s="6">
        <v>351.3141057447715</v>
      </c>
      <c r="K193" s="7" t="s">
        <v>17</v>
      </c>
    </row>
    <row r="194" spans="1:11" x14ac:dyDescent="0.25">
      <c r="A194" s="140">
        <v>0</v>
      </c>
      <c r="B194" s="35">
        <v>63.990365098019865</v>
      </c>
      <c r="C194" s="35">
        <v>275.76262851302403</v>
      </c>
      <c r="D194" s="35">
        <v>144.06496056362954</v>
      </c>
      <c r="E194" s="141" t="s">
        <v>18</v>
      </c>
      <c r="G194" s="5">
        <v>0</v>
      </c>
      <c r="H194" s="6">
        <v>85.320486797359834</v>
      </c>
      <c r="I194" s="6">
        <v>367.68350468403202</v>
      </c>
      <c r="J194" s="6">
        <v>192.08661408483943</v>
      </c>
      <c r="K194" s="7" t="s">
        <v>18</v>
      </c>
    </row>
    <row r="195" spans="1:11" x14ac:dyDescent="0.25">
      <c r="A195" s="140">
        <v>0</v>
      </c>
      <c r="B195" s="35">
        <v>19.254627010478593</v>
      </c>
      <c r="C195" s="35">
        <v>870.57573054036925</v>
      </c>
      <c r="D195" s="35">
        <v>315.24673332197335</v>
      </c>
      <c r="E195" s="141" t="s">
        <v>15</v>
      </c>
      <c r="G195" s="5">
        <v>0</v>
      </c>
      <c r="H195" s="6">
        <v>19.288487223619587</v>
      </c>
      <c r="I195" s="6">
        <v>992.96876213117719</v>
      </c>
      <c r="J195" s="6">
        <v>349.07818466997321</v>
      </c>
      <c r="K195" s="7" t="s">
        <v>15</v>
      </c>
    </row>
    <row r="196" spans="1:11" x14ac:dyDescent="0.25">
      <c r="A196" s="140">
        <v>0</v>
      </c>
      <c r="B196" s="35">
        <v>6.5491740021106836E-4</v>
      </c>
      <c r="C196" s="35">
        <v>356.79902276987588</v>
      </c>
      <c r="D196" s="35">
        <v>131.61619285217554</v>
      </c>
      <c r="E196" s="141" t="s">
        <v>16</v>
      </c>
      <c r="G196" s="5">
        <v>0</v>
      </c>
      <c r="H196" s="6">
        <v>8.73223200281426E-4</v>
      </c>
      <c r="I196" s="6">
        <v>475.73203035983454</v>
      </c>
      <c r="J196" s="6">
        <v>175.48825713623421</v>
      </c>
      <c r="K196" s="7" t="s">
        <v>16</v>
      </c>
    </row>
    <row r="197" spans="1:11" x14ac:dyDescent="0.25">
      <c r="A197" s="140">
        <v>1</v>
      </c>
      <c r="B197" s="35">
        <v>4.2322495692748454</v>
      </c>
      <c r="C197" s="35">
        <v>54.289773807839843</v>
      </c>
      <c r="D197" s="35">
        <v>25.904861626466023</v>
      </c>
      <c r="E197" s="141" t="s">
        <v>19</v>
      </c>
      <c r="G197" s="5">
        <v>1</v>
      </c>
      <c r="H197" s="6">
        <v>4.2322495692748454</v>
      </c>
      <c r="I197" s="6">
        <v>54.289773807839843</v>
      </c>
      <c r="J197" s="6">
        <v>25.904861626466023</v>
      </c>
      <c r="K197" s="7" t="s">
        <v>19</v>
      </c>
    </row>
    <row r="198" spans="1:11" x14ac:dyDescent="0.25">
      <c r="A198" s="140">
        <v>2</v>
      </c>
      <c r="B198" s="35">
        <v>3.7874238047952686</v>
      </c>
      <c r="C198" s="35">
        <v>47.01549245472377</v>
      </c>
      <c r="D198" s="35">
        <v>22.317870471363236</v>
      </c>
      <c r="E198" s="141" t="s">
        <v>19</v>
      </c>
      <c r="G198" s="5">
        <v>2</v>
      </c>
      <c r="H198" s="6">
        <v>3.7874238047952686</v>
      </c>
      <c r="I198" s="6">
        <v>47.01549245472377</v>
      </c>
      <c r="J198" s="6">
        <v>22.317870471363236</v>
      </c>
      <c r="K198" s="7" t="s">
        <v>19</v>
      </c>
    </row>
    <row r="199" spans="1:11" x14ac:dyDescent="0.25">
      <c r="A199" s="140">
        <v>3</v>
      </c>
      <c r="B199" s="35">
        <v>3.4456941309386564</v>
      </c>
      <c r="C199" s="35">
        <v>41.229986487376642</v>
      </c>
      <c r="D199" s="35">
        <v>19.53091138836389</v>
      </c>
      <c r="E199" s="141" t="s">
        <v>19</v>
      </c>
      <c r="G199" s="5">
        <v>3</v>
      </c>
      <c r="H199" s="6">
        <v>3.4456941309386564</v>
      </c>
      <c r="I199" s="6">
        <v>41.229986487376642</v>
      </c>
      <c r="J199" s="6">
        <v>19.53091138836389</v>
      </c>
      <c r="K199" s="7" t="s">
        <v>19</v>
      </c>
    </row>
    <row r="200" spans="1:11" x14ac:dyDescent="0.25">
      <c r="A200" s="140">
        <v>4</v>
      </c>
      <c r="B200" s="35">
        <v>3.179731730987934</v>
      </c>
      <c r="C200" s="35">
        <v>36.57241103506643</v>
      </c>
      <c r="D200" s="35">
        <v>17.351528283126374</v>
      </c>
      <c r="E200" s="141" t="s">
        <v>19</v>
      </c>
      <c r="G200" s="5">
        <v>4</v>
      </c>
      <c r="H200" s="6">
        <v>3.179731730987934</v>
      </c>
      <c r="I200" s="6">
        <v>36.57241103506643</v>
      </c>
      <c r="J200" s="6">
        <v>17.351528283126374</v>
      </c>
      <c r="K200" s="7" t="s">
        <v>19</v>
      </c>
    </row>
    <row r="201" spans="1:11" x14ac:dyDescent="0.25">
      <c r="A201" s="140">
        <v>5</v>
      </c>
      <c r="B201" s="35">
        <v>2.9697208811890468</v>
      </c>
      <c r="C201" s="35">
        <v>34.107455646457652</v>
      </c>
      <c r="D201" s="35">
        <v>15.477040138438463</v>
      </c>
      <c r="E201" s="141" t="s">
        <v>19</v>
      </c>
      <c r="G201" s="5">
        <v>5</v>
      </c>
      <c r="H201" s="6">
        <v>2.9697208811890468</v>
      </c>
      <c r="I201" s="6">
        <v>34.107455646457652</v>
      </c>
      <c r="J201" s="6">
        <v>15.477040138438463</v>
      </c>
      <c r="K201" s="7" t="s">
        <v>19</v>
      </c>
    </row>
    <row r="202" spans="1:11" x14ac:dyDescent="0.25">
      <c r="A202" s="140">
        <v>6</v>
      </c>
      <c r="B202" s="35">
        <v>2.8012739593764566</v>
      </c>
      <c r="C202" s="35">
        <v>30.540490250322147</v>
      </c>
      <c r="D202" s="35">
        <v>13.800097463265537</v>
      </c>
      <c r="E202" s="141" t="s">
        <v>19</v>
      </c>
      <c r="G202" s="5">
        <v>6</v>
      </c>
      <c r="H202" s="6">
        <v>2.8012739593764566</v>
      </c>
      <c r="I202" s="6">
        <v>30.540490250322147</v>
      </c>
      <c r="J202" s="6">
        <v>13.800097463265537</v>
      </c>
      <c r="K202" s="7" t="s">
        <v>19</v>
      </c>
    </row>
    <row r="203" spans="1:11" x14ac:dyDescent="0.25">
      <c r="A203" s="140">
        <v>7</v>
      </c>
      <c r="B203" s="35">
        <v>2.6639231170318132</v>
      </c>
      <c r="C203" s="35">
        <v>27.582718588066932</v>
      </c>
      <c r="D203" s="35">
        <v>12.516888554408524</v>
      </c>
      <c r="E203" s="141" t="s">
        <v>19</v>
      </c>
      <c r="G203" s="5">
        <v>7</v>
      </c>
      <c r="H203" s="6">
        <v>2.6639231170318132</v>
      </c>
      <c r="I203" s="6">
        <v>27.582718588066932</v>
      </c>
      <c r="J203" s="6">
        <v>12.516888554408524</v>
      </c>
      <c r="K203" s="7" t="s">
        <v>19</v>
      </c>
    </row>
    <row r="204" spans="1:11" x14ac:dyDescent="0.25">
      <c r="A204" s="140">
        <v>8</v>
      </c>
      <c r="B204" s="35">
        <v>2.5500334449938928</v>
      </c>
      <c r="C204" s="35">
        <v>25.106109812667995</v>
      </c>
      <c r="D204" s="35">
        <v>11.489445985696344</v>
      </c>
      <c r="E204" s="141" t="s">
        <v>19</v>
      </c>
      <c r="G204" s="5">
        <v>8</v>
      </c>
      <c r="H204" s="6">
        <v>2.5500334449938928</v>
      </c>
      <c r="I204" s="6">
        <v>25.106109812667995</v>
      </c>
      <c r="J204" s="6">
        <v>11.489445985696344</v>
      </c>
      <c r="K204" s="7" t="s">
        <v>19</v>
      </c>
    </row>
    <row r="205" spans="1:11" x14ac:dyDescent="0.25">
      <c r="A205" s="140">
        <v>9</v>
      </c>
      <c r="B205" s="35">
        <v>2.4540214143830172</v>
      </c>
      <c r="C205" s="35">
        <v>23.011642185219419</v>
      </c>
      <c r="D205" s="35">
        <v>10.792133178532504</v>
      </c>
      <c r="E205" s="141" t="s">
        <v>19</v>
      </c>
      <c r="G205" s="5">
        <v>9</v>
      </c>
      <c r="H205" s="6">
        <v>2.4540214143830172</v>
      </c>
      <c r="I205" s="6">
        <v>23.011642185219419</v>
      </c>
      <c r="J205" s="6">
        <v>10.792133178532504</v>
      </c>
      <c r="K205" s="7" t="s">
        <v>19</v>
      </c>
    </row>
    <row r="206" spans="1:11" x14ac:dyDescent="0.25">
      <c r="A206" s="140">
        <v>10</v>
      </c>
      <c r="B206" s="35">
        <v>2.3717862245678876</v>
      </c>
      <c r="C206" s="35">
        <v>21.222551208871227</v>
      </c>
      <c r="D206" s="35">
        <v>10.028337996658541</v>
      </c>
      <c r="E206" s="141" t="s">
        <v>19</v>
      </c>
      <c r="G206" s="5">
        <v>10</v>
      </c>
      <c r="H206" s="6">
        <v>2.3717862245678876</v>
      </c>
      <c r="I206" s="6">
        <v>21.222551208871227</v>
      </c>
      <c r="J206" s="6">
        <v>10.028337996658541</v>
      </c>
      <c r="K206" s="7" t="s">
        <v>19</v>
      </c>
    </row>
    <row r="207" spans="1:11" x14ac:dyDescent="0.25">
      <c r="A207" s="140">
        <v>11</v>
      </c>
      <c r="B207" s="35">
        <v>2.3003044181507275</v>
      </c>
      <c r="C207" s="35">
        <v>19.754450043637203</v>
      </c>
      <c r="D207" s="35">
        <v>9.3460593166978683</v>
      </c>
      <c r="E207" s="141" t="s">
        <v>19</v>
      </c>
      <c r="G207" s="5">
        <v>11</v>
      </c>
      <c r="H207" s="6">
        <v>2.3003044181507275</v>
      </c>
      <c r="I207" s="6">
        <v>19.754450043637203</v>
      </c>
      <c r="J207" s="6">
        <v>9.3460593166978683</v>
      </c>
      <c r="K207" s="7" t="s">
        <v>19</v>
      </c>
    </row>
    <row r="208" spans="1:11" x14ac:dyDescent="0.25">
      <c r="A208" s="140">
        <v>12</v>
      </c>
      <c r="B208" s="35">
        <v>2.2373323984742979</v>
      </c>
      <c r="C208" s="35">
        <v>18.464832329521595</v>
      </c>
      <c r="D208" s="35">
        <v>8.8214130517401035</v>
      </c>
      <c r="E208" s="141" t="s">
        <v>19</v>
      </c>
      <c r="G208" s="5">
        <v>12</v>
      </c>
      <c r="H208" s="6">
        <v>2.2373323984742979</v>
      </c>
      <c r="I208" s="6">
        <v>18.464832329521595</v>
      </c>
      <c r="J208" s="6">
        <v>8.8214130517401035</v>
      </c>
      <c r="K208" s="7" t="s">
        <v>19</v>
      </c>
    </row>
    <row r="209" spans="1:11" x14ac:dyDescent="0.25">
      <c r="A209" s="140">
        <v>13</v>
      </c>
      <c r="B209" s="35">
        <v>2.1811949552303385</v>
      </c>
      <c r="C209" s="35">
        <v>17.313613835763846</v>
      </c>
      <c r="D209" s="35">
        <v>8.4124469952308871</v>
      </c>
      <c r="E209" s="141" t="s">
        <v>19</v>
      </c>
      <c r="G209" s="5">
        <v>13</v>
      </c>
      <c r="H209" s="6">
        <v>2.1811949552303385</v>
      </c>
      <c r="I209" s="6">
        <v>17.313613835763846</v>
      </c>
      <c r="J209" s="6">
        <v>8.4124469952308871</v>
      </c>
      <c r="K209" s="7" t="s">
        <v>19</v>
      </c>
    </row>
    <row r="210" spans="1:11" x14ac:dyDescent="0.25">
      <c r="A210" s="140">
        <v>14</v>
      </c>
      <c r="B210" s="35">
        <v>2.1306313025188652</v>
      </c>
      <c r="C210" s="35">
        <v>16.278703664040211</v>
      </c>
      <c r="D210" s="35">
        <v>7.8798317601126771</v>
      </c>
      <c r="E210" s="141" t="s">
        <v>19</v>
      </c>
      <c r="G210" s="5">
        <v>14</v>
      </c>
      <c r="H210" s="6">
        <v>2.1306313025188652</v>
      </c>
      <c r="I210" s="6">
        <v>16.278703664040211</v>
      </c>
      <c r="J210" s="6">
        <v>7.8798317601126771</v>
      </c>
      <c r="K210" s="7" t="s">
        <v>19</v>
      </c>
    </row>
    <row r="211" spans="1:11" x14ac:dyDescent="0.25">
      <c r="A211" s="140">
        <v>15</v>
      </c>
      <c r="B211" s="35">
        <v>2.0846832360254797</v>
      </c>
      <c r="C211" s="35">
        <v>15.342757874945582</v>
      </c>
      <c r="D211" s="35">
        <v>7.4601196328094526</v>
      </c>
      <c r="E211" s="141" t="s">
        <v>19</v>
      </c>
      <c r="G211" s="5">
        <v>15</v>
      </c>
      <c r="H211" s="6">
        <v>2.0846832360254797</v>
      </c>
      <c r="I211" s="6">
        <v>15.342757874945582</v>
      </c>
      <c r="J211" s="6">
        <v>7.4601196328094526</v>
      </c>
      <c r="K211" s="7" t="s">
        <v>19</v>
      </c>
    </row>
    <row r="212" spans="1:11" x14ac:dyDescent="0.25">
      <c r="A212" s="140">
        <v>16</v>
      </c>
      <c r="B212" s="35">
        <v>2.0426145070683863</v>
      </c>
      <c r="C212" s="35">
        <v>15.718066244670901</v>
      </c>
      <c r="D212" s="35">
        <v>7.1413907458019423</v>
      </c>
      <c r="E212" s="141" t="s">
        <v>19</v>
      </c>
      <c r="G212" s="5">
        <v>16</v>
      </c>
      <c r="H212" s="6">
        <v>2.0426145070683863</v>
      </c>
      <c r="I212" s="6">
        <v>15.718066244670901</v>
      </c>
      <c r="J212" s="6">
        <v>7.1413907458019423</v>
      </c>
      <c r="K212" s="7" t="s">
        <v>19</v>
      </c>
    </row>
    <row r="213" spans="1:11" x14ac:dyDescent="0.25">
      <c r="A213" s="140">
        <v>17</v>
      </c>
      <c r="B213" s="35">
        <v>2.0038531891590492</v>
      </c>
      <c r="C213" s="35">
        <v>14.927488884116725</v>
      </c>
      <c r="D213" s="35">
        <v>6.8992623993902491</v>
      </c>
      <c r="E213" s="141" t="s">
        <v>19</v>
      </c>
      <c r="G213" s="5">
        <v>17</v>
      </c>
      <c r="H213" s="6">
        <v>2.0038531891590492</v>
      </c>
      <c r="I213" s="6">
        <v>14.927488884116725</v>
      </c>
      <c r="J213" s="6">
        <v>6.8992623993902491</v>
      </c>
      <c r="K213" s="7" t="s">
        <v>19</v>
      </c>
    </row>
    <row r="214" spans="1:11" x14ac:dyDescent="0.25">
      <c r="A214" s="140">
        <v>18</v>
      </c>
      <c r="B214" s="35">
        <v>1.9679477134009642</v>
      </c>
      <c r="C214" s="35">
        <v>14.208845812612157</v>
      </c>
      <c r="D214" s="35">
        <v>6.5471324127543209</v>
      </c>
      <c r="E214" s="141" t="s">
        <v>19</v>
      </c>
      <c r="G214" s="5">
        <v>18</v>
      </c>
      <c r="H214" s="6">
        <v>1.9679477134009642</v>
      </c>
      <c r="I214" s="6">
        <v>14.208845812612157</v>
      </c>
      <c r="J214" s="6">
        <v>6.5471324127543209</v>
      </c>
      <c r="K214" s="7" t="s">
        <v>19</v>
      </c>
    </row>
    <row r="215" spans="1:11" x14ac:dyDescent="0.25">
      <c r="A215" s="140">
        <v>19</v>
      </c>
      <c r="B215" s="35">
        <v>1.9345382365226804</v>
      </c>
      <c r="C215" s="35">
        <v>13.552304462849388</v>
      </c>
      <c r="D215" s="35">
        <v>6.2608778343755072</v>
      </c>
      <c r="E215" s="141" t="s">
        <v>19</v>
      </c>
      <c r="G215" s="5">
        <v>19</v>
      </c>
      <c r="H215" s="6">
        <v>1.9345382365226804</v>
      </c>
      <c r="I215" s="6">
        <v>13.552304462849388</v>
      </c>
      <c r="J215" s="6">
        <v>6.2608778343755072</v>
      </c>
      <c r="K215" s="7" t="s">
        <v>19</v>
      </c>
    </row>
    <row r="216" spans="1:11" ht="15.75" thickBot="1" x14ac:dyDescent="0.3"/>
    <row r="217" spans="1:11" x14ac:dyDescent="0.25">
      <c r="A217" s="11" t="s">
        <v>20</v>
      </c>
      <c r="B217" s="12"/>
      <c r="C217" s="12"/>
      <c r="D217" s="13" t="s">
        <v>21</v>
      </c>
      <c r="E217" s="14"/>
      <c r="G217" s="11" t="s">
        <v>20</v>
      </c>
      <c r="H217" s="12"/>
      <c r="I217" s="12"/>
      <c r="J217" s="13" t="s">
        <v>21</v>
      </c>
      <c r="K217" s="14"/>
    </row>
    <row r="218" spans="1:11" ht="30" x14ac:dyDescent="0.25">
      <c r="A218" s="15" t="s">
        <v>186</v>
      </c>
      <c r="B218" s="9"/>
      <c r="C218" s="9"/>
      <c r="D218" s="16">
        <f>D196+D197</f>
        <v>157.52105447864156</v>
      </c>
      <c r="E218" s="17"/>
      <c r="G218" s="15" t="s">
        <v>186</v>
      </c>
      <c r="H218" s="9"/>
      <c r="I218" s="9"/>
      <c r="J218" s="16">
        <f>J196+J197</f>
        <v>201.39311876270023</v>
      </c>
      <c r="K218" s="17"/>
    </row>
    <row r="219" spans="1:11" x14ac:dyDescent="0.25">
      <c r="A219" s="15" t="s">
        <v>187</v>
      </c>
      <c r="B219" s="9"/>
      <c r="C219" s="9"/>
      <c r="D219" s="16">
        <f>SUM(D198:D215)</f>
        <v>202.07278760876645</v>
      </c>
      <c r="E219" s="17"/>
      <c r="G219" s="15" t="s">
        <v>187</v>
      </c>
      <c r="H219" s="9"/>
      <c r="I219" s="9"/>
      <c r="J219" s="16">
        <f>SUM(J198:J215)</f>
        <v>202.07278760876645</v>
      </c>
      <c r="K219" s="17"/>
    </row>
    <row r="220" spans="1:11" ht="15.75" thickBot="1" x14ac:dyDescent="0.3">
      <c r="A220" s="18" t="s">
        <v>185</v>
      </c>
      <c r="B220" s="19"/>
      <c r="C220" s="19"/>
      <c r="D220" s="20">
        <f>SUM(D218:D219)</f>
        <v>359.59384208740801</v>
      </c>
      <c r="E220" s="21"/>
      <c r="G220" s="18" t="s">
        <v>185</v>
      </c>
      <c r="H220" s="19"/>
      <c r="I220" s="19"/>
      <c r="J220" s="20">
        <f>SUM(J218:J219)</f>
        <v>403.46590637146664</v>
      </c>
      <c r="K220" s="21"/>
    </row>
    <row r="221" spans="1:11" x14ac:dyDescent="0.25">
      <c r="A221" s="8"/>
      <c r="B221" s="9"/>
      <c r="C221" s="9"/>
      <c r="D221" s="16"/>
      <c r="E221" s="117"/>
    </row>
    <row r="222" spans="1:11" ht="21" x14ac:dyDescent="0.35">
      <c r="A222" s="1" t="s">
        <v>7</v>
      </c>
    </row>
    <row r="223" spans="1:11" x14ac:dyDescent="0.25">
      <c r="A223" t="s">
        <v>5</v>
      </c>
      <c r="G223" t="s">
        <v>64</v>
      </c>
    </row>
    <row r="224" spans="1:11" x14ac:dyDescent="0.25">
      <c r="A224" s="25" t="s">
        <v>10</v>
      </c>
      <c r="B224" s="25" t="s">
        <v>11</v>
      </c>
      <c r="C224" s="25" t="s">
        <v>12</v>
      </c>
      <c r="D224" s="25" t="s">
        <v>13</v>
      </c>
      <c r="E224" s="25" t="s">
        <v>14</v>
      </c>
      <c r="G224" s="25" t="s">
        <v>10</v>
      </c>
      <c r="H224" s="25" t="s">
        <v>11</v>
      </c>
      <c r="I224" s="25" t="s">
        <v>12</v>
      </c>
      <c r="J224" s="25" t="s">
        <v>13</v>
      </c>
      <c r="K224" s="25" t="s">
        <v>14</v>
      </c>
    </row>
    <row r="225" spans="1:11" x14ac:dyDescent="0.25">
      <c r="A225" s="140">
        <v>0</v>
      </c>
      <c r="B225" s="6">
        <v>64.671925309342868</v>
      </c>
      <c r="C225" s="6">
        <v>412.21555583033808</v>
      </c>
      <c r="D225" s="6">
        <v>259.23633560076752</v>
      </c>
      <c r="E225" s="141" t="s">
        <v>17</v>
      </c>
      <c r="G225" s="5">
        <v>0</v>
      </c>
      <c r="H225" s="6">
        <v>64.755236998554921</v>
      </c>
      <c r="I225" s="6">
        <v>481.13239300090532</v>
      </c>
      <c r="J225" s="6">
        <v>293.49106054633631</v>
      </c>
      <c r="K225" s="7" t="s">
        <v>17</v>
      </c>
    </row>
    <row r="226" spans="1:11" x14ac:dyDescent="0.25">
      <c r="A226" s="140">
        <v>0</v>
      </c>
      <c r="B226" s="6">
        <v>7.3684872452943537</v>
      </c>
      <c r="C226" s="6">
        <v>184.97163406901572</v>
      </c>
      <c r="D226" s="6">
        <v>87.640979265085036</v>
      </c>
      <c r="E226" s="141" t="s">
        <v>18</v>
      </c>
      <c r="G226" s="5">
        <v>0</v>
      </c>
      <c r="H226" s="6">
        <v>9.8246496603924705</v>
      </c>
      <c r="I226" s="6">
        <v>246.62884542535429</v>
      </c>
      <c r="J226" s="6">
        <v>116.8546390201134</v>
      </c>
      <c r="K226" s="7" t="s">
        <v>18</v>
      </c>
    </row>
    <row r="227" spans="1:11" x14ac:dyDescent="0.25">
      <c r="A227" s="140">
        <v>0</v>
      </c>
      <c r="B227" s="6">
        <v>10.511039195177586</v>
      </c>
      <c r="C227" s="6">
        <v>694.34323383780611</v>
      </c>
      <c r="D227" s="6">
        <v>307.32554343671109</v>
      </c>
      <c r="E227" s="141" t="s">
        <v>15</v>
      </c>
      <c r="G227" s="5">
        <v>0</v>
      </c>
      <c r="H227" s="6">
        <v>10.512304754073163</v>
      </c>
      <c r="I227" s="6">
        <v>785.64634236038705</v>
      </c>
      <c r="J227" s="6">
        <v>342.28949102483773</v>
      </c>
      <c r="K227" s="7" t="s">
        <v>15</v>
      </c>
    </row>
    <row r="228" spans="1:11" x14ac:dyDescent="0.25">
      <c r="A228" s="140">
        <v>0</v>
      </c>
      <c r="B228" s="6">
        <v>7.2629479132674785E-2</v>
      </c>
      <c r="C228" s="6">
        <v>303.73206249241468</v>
      </c>
      <c r="D228" s="6">
        <v>111.43020382674831</v>
      </c>
      <c r="E228" s="141" t="s">
        <v>16</v>
      </c>
      <c r="G228" s="5">
        <v>0</v>
      </c>
      <c r="H228" s="6">
        <v>9.6839305510232732E-2</v>
      </c>
      <c r="I228" s="6">
        <v>404.97608332321954</v>
      </c>
      <c r="J228" s="6">
        <v>148.57360510233104</v>
      </c>
      <c r="K228" s="7" t="s">
        <v>16</v>
      </c>
    </row>
    <row r="229" spans="1:11" x14ac:dyDescent="0.25">
      <c r="A229" s="140">
        <v>1</v>
      </c>
      <c r="B229" s="6">
        <v>2.2627797341339297</v>
      </c>
      <c r="C229" s="6">
        <v>48.905944118941449</v>
      </c>
      <c r="D229" s="6">
        <v>22.281647348037236</v>
      </c>
      <c r="E229" s="141" t="s">
        <v>19</v>
      </c>
      <c r="G229" s="5">
        <v>1</v>
      </c>
      <c r="H229" s="6">
        <v>2.2627797341339297</v>
      </c>
      <c r="I229" s="6">
        <v>48.905944118941449</v>
      </c>
      <c r="J229" s="6">
        <v>22.281647348037236</v>
      </c>
      <c r="K229" s="7" t="s">
        <v>19</v>
      </c>
    </row>
    <row r="230" spans="1:11" x14ac:dyDescent="0.25">
      <c r="A230" s="140">
        <v>2</v>
      </c>
      <c r="B230" s="6">
        <v>2.1085542555062551</v>
      </c>
      <c r="C230" s="6">
        <v>42.124969194366251</v>
      </c>
      <c r="D230" s="6">
        <v>19.132940462453401</v>
      </c>
      <c r="E230" s="141" t="s">
        <v>19</v>
      </c>
      <c r="G230" s="5">
        <v>2</v>
      </c>
      <c r="H230" s="6">
        <v>2.1085542555062551</v>
      </c>
      <c r="I230" s="6">
        <v>42.124969194366251</v>
      </c>
      <c r="J230" s="6">
        <v>19.132940462453401</v>
      </c>
      <c r="K230" s="7" t="s">
        <v>19</v>
      </c>
    </row>
    <row r="231" spans="1:11" x14ac:dyDescent="0.25">
      <c r="A231" s="140">
        <v>3</v>
      </c>
      <c r="B231" s="6">
        <v>1.977801389530933</v>
      </c>
      <c r="C231" s="6">
        <v>36.767827326364305</v>
      </c>
      <c r="D231" s="6">
        <v>16.819617817324762</v>
      </c>
      <c r="E231" s="141" t="s">
        <v>19</v>
      </c>
      <c r="G231" s="5">
        <v>3</v>
      </c>
      <c r="H231" s="6">
        <v>1.977801389530933</v>
      </c>
      <c r="I231" s="6">
        <v>36.767827326364305</v>
      </c>
      <c r="J231" s="6">
        <v>16.819617817324762</v>
      </c>
      <c r="K231" s="7" t="s">
        <v>19</v>
      </c>
    </row>
    <row r="232" spans="1:11" x14ac:dyDescent="0.25">
      <c r="A232" s="140">
        <v>4</v>
      </c>
      <c r="B232" s="6">
        <v>1.8660744282184125</v>
      </c>
      <c r="C232" s="6">
        <v>32.477087822233266</v>
      </c>
      <c r="D232" s="6">
        <v>14.702741251504928</v>
      </c>
      <c r="E232" s="141" t="s">
        <v>19</v>
      </c>
      <c r="G232" s="5">
        <v>4</v>
      </c>
      <c r="H232" s="6">
        <v>1.8660744282184125</v>
      </c>
      <c r="I232" s="6">
        <v>32.477087822233266</v>
      </c>
      <c r="J232" s="6">
        <v>14.702741251504928</v>
      </c>
      <c r="K232" s="7" t="s">
        <v>19</v>
      </c>
    </row>
    <row r="233" spans="1:11" x14ac:dyDescent="0.25">
      <c r="A233" s="140">
        <v>5</v>
      </c>
      <c r="B233" s="6">
        <v>1.7698311753762785</v>
      </c>
      <c r="C233" s="6">
        <v>28.990922283306315</v>
      </c>
      <c r="D233" s="6">
        <v>13.253673086228819</v>
      </c>
      <c r="E233" s="141" t="s">
        <v>19</v>
      </c>
      <c r="G233" s="5">
        <v>5</v>
      </c>
      <c r="H233" s="6">
        <v>1.7698311753762785</v>
      </c>
      <c r="I233" s="6">
        <v>28.990922283306315</v>
      </c>
      <c r="J233" s="6">
        <v>13.253673086228819</v>
      </c>
      <c r="K233" s="7" t="s">
        <v>19</v>
      </c>
    </row>
    <row r="234" spans="1:11" x14ac:dyDescent="0.25">
      <c r="A234" s="140">
        <v>6</v>
      </c>
      <c r="B234" s="6">
        <v>1.6862474657129805</v>
      </c>
      <c r="C234" s="6">
        <v>26.116977433963019</v>
      </c>
      <c r="D234" s="6">
        <v>12.00979517515807</v>
      </c>
      <c r="E234" s="141" t="s">
        <v>19</v>
      </c>
      <c r="G234" s="5">
        <v>6</v>
      </c>
      <c r="H234" s="6">
        <v>1.6862474657129805</v>
      </c>
      <c r="I234" s="6">
        <v>26.116977433963019</v>
      </c>
      <c r="J234" s="6">
        <v>12.00979517515807</v>
      </c>
      <c r="K234" s="7" t="s">
        <v>19</v>
      </c>
    </row>
    <row r="235" spans="1:11" x14ac:dyDescent="0.25">
      <c r="A235" s="140">
        <v>7</v>
      </c>
      <c r="B235" s="6">
        <v>1.6130664129784951</v>
      </c>
      <c r="C235" s="6">
        <v>23.713516482718667</v>
      </c>
      <c r="D235" s="6">
        <v>10.965747716471871</v>
      </c>
      <c r="E235" s="141" t="s">
        <v>19</v>
      </c>
      <c r="G235" s="5">
        <v>7</v>
      </c>
      <c r="H235" s="6">
        <v>1.6130664129784951</v>
      </c>
      <c r="I235" s="6">
        <v>23.713516482718667</v>
      </c>
      <c r="J235" s="6">
        <v>10.965747716471871</v>
      </c>
      <c r="K235" s="7" t="s">
        <v>19</v>
      </c>
    </row>
    <row r="236" spans="1:11" x14ac:dyDescent="0.25">
      <c r="A236" s="140">
        <v>8</v>
      </c>
      <c r="B236" s="6">
        <v>1.5484820491342253</v>
      </c>
      <c r="C236" s="6">
        <v>21.675668227148595</v>
      </c>
      <c r="D236" s="6">
        <v>10.010466475305256</v>
      </c>
      <c r="E236" s="141" t="s">
        <v>19</v>
      </c>
      <c r="G236" s="5">
        <v>8</v>
      </c>
      <c r="H236" s="6">
        <v>1.5484820491342253</v>
      </c>
      <c r="I236" s="6">
        <v>21.675668227148595</v>
      </c>
      <c r="J236" s="6">
        <v>10.010466475305256</v>
      </c>
      <c r="K236" s="7" t="s">
        <v>19</v>
      </c>
    </row>
    <row r="237" spans="1:11" x14ac:dyDescent="0.25">
      <c r="A237" s="140">
        <v>9</v>
      </c>
      <c r="B237" s="6">
        <v>1.49104532081734</v>
      </c>
      <c r="C237" s="6">
        <v>19.92546752105261</v>
      </c>
      <c r="D237" s="6">
        <v>9.2444895988232823</v>
      </c>
      <c r="E237" s="141" t="s">
        <v>19</v>
      </c>
      <c r="G237" s="5">
        <v>9</v>
      </c>
      <c r="H237" s="6">
        <v>1.49104532081734</v>
      </c>
      <c r="I237" s="6">
        <v>19.92546752105261</v>
      </c>
      <c r="J237" s="6">
        <v>9.2444895988232823</v>
      </c>
      <c r="K237" s="7" t="s">
        <v>19</v>
      </c>
    </row>
    <row r="238" spans="1:11" x14ac:dyDescent="0.25">
      <c r="A238" s="140">
        <v>10</v>
      </c>
      <c r="B238" s="6">
        <v>1.4395903347917818</v>
      </c>
      <c r="C238" s="6">
        <v>18.40460690471598</v>
      </c>
      <c r="D238" s="6">
        <v>8.6935387855906097</v>
      </c>
      <c r="E238" s="141" t="s">
        <v>19</v>
      </c>
      <c r="G238" s="5">
        <v>10</v>
      </c>
      <c r="H238" s="6">
        <v>1.4395903347917818</v>
      </c>
      <c r="I238" s="6">
        <v>18.40460690471598</v>
      </c>
      <c r="J238" s="6">
        <v>8.6935387855906097</v>
      </c>
      <c r="K238" s="7" t="s">
        <v>19</v>
      </c>
    </row>
    <row r="239" spans="1:11" x14ac:dyDescent="0.25">
      <c r="A239" s="140">
        <v>11</v>
      </c>
      <c r="B239" s="6">
        <v>1.3931764674776259</v>
      </c>
      <c r="C239" s="6">
        <v>17.069181403028931</v>
      </c>
      <c r="D239" s="6">
        <v>8.0646884529726144</v>
      </c>
      <c r="E239" s="141" t="s">
        <v>19</v>
      </c>
      <c r="G239" s="5">
        <v>11</v>
      </c>
      <c r="H239" s="6">
        <v>1.3931764674776259</v>
      </c>
      <c r="I239" s="6">
        <v>17.069181403028931</v>
      </c>
      <c r="J239" s="6">
        <v>8.0646884529726144</v>
      </c>
      <c r="K239" s="7" t="s">
        <v>19</v>
      </c>
    </row>
    <row r="240" spans="1:11" x14ac:dyDescent="0.25">
      <c r="A240" s="140">
        <v>12</v>
      </c>
      <c r="B240" s="6">
        <v>1.3510421245077069</v>
      </c>
      <c r="C240" s="6">
        <v>13.466206488612885</v>
      </c>
      <c r="D240" s="6">
        <v>7.5211146631761183</v>
      </c>
      <c r="E240" s="141" t="s">
        <v>19</v>
      </c>
      <c r="G240" s="5">
        <v>12</v>
      </c>
      <c r="H240" s="6">
        <v>1.3510421245077069</v>
      </c>
      <c r="I240" s="6">
        <v>13.466206488612885</v>
      </c>
      <c r="J240" s="6">
        <v>7.5211146631761183</v>
      </c>
      <c r="K240" s="7" t="s">
        <v>19</v>
      </c>
    </row>
    <row r="241" spans="1:11" x14ac:dyDescent="0.25">
      <c r="A241" s="140">
        <v>13</v>
      </c>
      <c r="B241" s="6">
        <v>1.3125682484428807</v>
      </c>
      <c r="C241" s="6">
        <v>12.645765968187705</v>
      </c>
      <c r="D241" s="6">
        <v>7.1743740544449102</v>
      </c>
      <c r="E241" s="141" t="s">
        <v>19</v>
      </c>
      <c r="G241" s="5">
        <v>13</v>
      </c>
      <c r="H241" s="6">
        <v>1.3125682484428807</v>
      </c>
      <c r="I241" s="6">
        <v>12.645765968187705</v>
      </c>
      <c r="J241" s="6">
        <v>7.1743740544449102</v>
      </c>
      <c r="K241" s="7" t="s">
        <v>19</v>
      </c>
    </row>
    <row r="242" spans="1:11" x14ac:dyDescent="0.25">
      <c r="A242" s="140">
        <v>14</v>
      </c>
      <c r="B242" s="6">
        <v>1.2772492746446624</v>
      </c>
      <c r="C242" s="6">
        <v>11.913362059904591</v>
      </c>
      <c r="D242" s="6">
        <v>6.7706582348906093</v>
      </c>
      <c r="E242" s="141" t="s">
        <v>19</v>
      </c>
      <c r="G242" s="5">
        <v>14</v>
      </c>
      <c r="H242" s="6">
        <v>1.2772492746446624</v>
      </c>
      <c r="I242" s="6">
        <v>11.913362059904591</v>
      </c>
      <c r="J242" s="6">
        <v>6.7706582348906093</v>
      </c>
      <c r="K242" s="7" t="s">
        <v>19</v>
      </c>
    </row>
    <row r="243" spans="1:11" x14ac:dyDescent="0.25">
      <c r="A243" s="140">
        <v>15</v>
      </c>
      <c r="B243" s="6">
        <v>1.2446705874162265</v>
      </c>
      <c r="C243" s="6">
        <v>11.254810807190308</v>
      </c>
      <c r="D243" s="6">
        <v>6.3918249402971599</v>
      </c>
      <c r="E243" s="141" t="s">
        <v>19</v>
      </c>
      <c r="G243" s="5">
        <v>15</v>
      </c>
      <c r="H243" s="6">
        <v>1.2446705874162265</v>
      </c>
      <c r="I243" s="6">
        <v>11.254810807190308</v>
      </c>
      <c r="J243" s="6">
        <v>6.3918249402971599</v>
      </c>
      <c r="K243" s="7" t="s">
        <v>19</v>
      </c>
    </row>
    <row r="244" spans="1:11" x14ac:dyDescent="0.25">
      <c r="A244" s="140">
        <v>16</v>
      </c>
      <c r="B244" s="6">
        <v>1.2144899853581352</v>
      </c>
      <c r="C244" s="6">
        <v>10.658888810183742</v>
      </c>
      <c r="D244" s="6">
        <v>6.0946280994049964</v>
      </c>
      <c r="E244" s="141" t="s">
        <v>19</v>
      </c>
      <c r="G244" s="5">
        <v>16</v>
      </c>
      <c r="H244" s="6">
        <v>1.2144899853581352</v>
      </c>
      <c r="I244" s="6">
        <v>10.658888810183742</v>
      </c>
      <c r="J244" s="6">
        <v>6.0946280994049964</v>
      </c>
      <c r="K244" s="7" t="s">
        <v>19</v>
      </c>
    </row>
    <row r="245" spans="1:11" x14ac:dyDescent="0.25">
      <c r="A245" s="140">
        <v>17</v>
      </c>
      <c r="B245" s="6">
        <v>1.1864233514789808</v>
      </c>
      <c r="C245" s="6">
        <v>10.11663894242324</v>
      </c>
      <c r="D245" s="6">
        <v>5.836859898301336</v>
      </c>
      <c r="E245" s="141" t="s">
        <v>19</v>
      </c>
      <c r="G245" s="5">
        <v>17</v>
      </c>
      <c r="H245" s="6">
        <v>1.1864233514789808</v>
      </c>
      <c r="I245" s="6">
        <v>10.11663894242324</v>
      </c>
      <c r="J245" s="6">
        <v>5.836859898301336</v>
      </c>
      <c r="K245" s="7" t="s">
        <v>19</v>
      </c>
    </row>
    <row r="246" spans="1:11" x14ac:dyDescent="0.25">
      <c r="A246" s="140">
        <v>18</v>
      </c>
      <c r="B246" s="6">
        <v>2.4727223002724625</v>
      </c>
      <c r="C246" s="6">
        <v>9.620857483166203</v>
      </c>
      <c r="D246" s="6">
        <v>5.7025181288482623</v>
      </c>
      <c r="E246" s="141" t="s">
        <v>19</v>
      </c>
      <c r="G246" s="5">
        <v>18</v>
      </c>
      <c r="H246" s="6">
        <v>2.4727223002724625</v>
      </c>
      <c r="I246" s="6">
        <v>9.620857483166203</v>
      </c>
      <c r="J246" s="6">
        <v>5.7025181288482623</v>
      </c>
      <c r="K246" s="7" t="s">
        <v>19</v>
      </c>
    </row>
    <row r="247" spans="1:11" x14ac:dyDescent="0.25">
      <c r="A247" s="140">
        <v>19</v>
      </c>
      <c r="B247" s="6">
        <v>2.3841196671902414</v>
      </c>
      <c r="C247" s="6">
        <v>9.1656892018237102</v>
      </c>
      <c r="D247" s="6">
        <v>5.5562502741825783</v>
      </c>
      <c r="E247" s="141" t="s">
        <v>19</v>
      </c>
      <c r="G247" s="5">
        <v>19</v>
      </c>
      <c r="H247" s="6">
        <v>2.3841196671902414</v>
      </c>
      <c r="I247" s="6">
        <v>9.1656892018237102</v>
      </c>
      <c r="J247" s="6">
        <v>5.5562502741825783</v>
      </c>
      <c r="K247" s="7" t="s">
        <v>19</v>
      </c>
    </row>
    <row r="248" spans="1:11" ht="15.75" thickBot="1" x14ac:dyDescent="0.3"/>
    <row r="249" spans="1:11" x14ac:dyDescent="0.25">
      <c r="A249" s="11" t="s">
        <v>20</v>
      </c>
      <c r="B249" s="12"/>
      <c r="C249" s="12"/>
      <c r="D249" s="13" t="s">
        <v>21</v>
      </c>
      <c r="E249" s="14"/>
      <c r="G249" s="11" t="s">
        <v>20</v>
      </c>
      <c r="H249" s="12"/>
      <c r="I249" s="12"/>
      <c r="J249" s="13" t="s">
        <v>21</v>
      </c>
      <c r="K249" s="14"/>
    </row>
    <row r="250" spans="1:11" ht="30" x14ac:dyDescent="0.25">
      <c r="A250" s="15" t="s">
        <v>186</v>
      </c>
      <c r="B250" s="9"/>
      <c r="C250" s="9"/>
      <c r="D250" s="16">
        <f>D228+D229</f>
        <v>133.71185117478555</v>
      </c>
      <c r="E250" s="17"/>
      <c r="G250" s="15" t="s">
        <v>186</v>
      </c>
      <c r="H250" s="9"/>
      <c r="I250" s="9"/>
      <c r="J250" s="16">
        <f>J228+J229</f>
        <v>170.85525245036828</v>
      </c>
      <c r="K250" s="17"/>
    </row>
    <row r="251" spans="1:11" x14ac:dyDescent="0.25">
      <c r="A251" s="15" t="s">
        <v>187</v>
      </c>
      <c r="B251" s="9"/>
      <c r="C251" s="9"/>
      <c r="D251" s="16">
        <f>SUM(D230:D247)</f>
        <v>173.94592711537956</v>
      </c>
      <c r="E251" s="17"/>
      <c r="G251" s="15" t="s">
        <v>187</v>
      </c>
      <c r="H251" s="9"/>
      <c r="I251" s="9"/>
      <c r="J251" s="16">
        <f>SUM(J230:J247)</f>
        <v>173.94592711537956</v>
      </c>
      <c r="K251" s="17"/>
    </row>
    <row r="252" spans="1:11" ht="15.75" thickBot="1" x14ac:dyDescent="0.3">
      <c r="A252" s="18" t="s">
        <v>185</v>
      </c>
      <c r="B252" s="19"/>
      <c r="C252" s="19"/>
      <c r="D252" s="20">
        <f>SUM(D250:D251)</f>
        <v>307.65777829016508</v>
      </c>
      <c r="E252" s="21"/>
      <c r="G252" s="18" t="s">
        <v>185</v>
      </c>
      <c r="H252" s="19"/>
      <c r="I252" s="19"/>
      <c r="J252" s="20">
        <f>SUM(J250:J251)</f>
        <v>344.80117956574782</v>
      </c>
      <c r="K252" s="21"/>
    </row>
    <row r="253" spans="1:11" x14ac:dyDescent="0.25">
      <c r="A253" s="8"/>
      <c r="B253" s="9"/>
      <c r="C253" s="9"/>
      <c r="D253" s="16"/>
      <c r="E253" s="117"/>
    </row>
    <row r="255" spans="1:11" ht="21" x14ac:dyDescent="0.35">
      <c r="A255" s="1" t="s">
        <v>8</v>
      </c>
    </row>
    <row r="256" spans="1:11" x14ac:dyDescent="0.25">
      <c r="A256" t="s">
        <v>5</v>
      </c>
      <c r="G256" t="s">
        <v>64</v>
      </c>
    </row>
    <row r="257" spans="1:11" x14ac:dyDescent="0.25">
      <c r="A257" s="42" t="s">
        <v>10</v>
      </c>
      <c r="B257" s="42" t="s">
        <v>11</v>
      </c>
      <c r="C257" s="42" t="s">
        <v>12</v>
      </c>
      <c r="D257" s="42" t="s">
        <v>13</v>
      </c>
      <c r="E257" s="42" t="s">
        <v>14</v>
      </c>
      <c r="G257" s="42" t="s">
        <v>10</v>
      </c>
      <c r="H257" s="42" t="s">
        <v>11</v>
      </c>
      <c r="I257" s="42" t="s">
        <v>12</v>
      </c>
      <c r="J257" s="42" t="s">
        <v>13</v>
      </c>
      <c r="K257" s="42" t="s">
        <v>14</v>
      </c>
    </row>
    <row r="258" spans="1:11" x14ac:dyDescent="0.25">
      <c r="A258" s="5">
        <v>0</v>
      </c>
      <c r="B258" s="6">
        <v>43.049477479846274</v>
      </c>
      <c r="C258" s="6">
        <v>666.43721706022984</v>
      </c>
      <c r="D258" s="6">
        <v>291.18841818723877</v>
      </c>
      <c r="E258" s="7" t="s">
        <v>17</v>
      </c>
      <c r="G258" s="5">
        <v>0</v>
      </c>
      <c r="H258" s="6">
        <v>43.626519996988428</v>
      </c>
      <c r="I258" s="6">
        <v>777.2224494187742</v>
      </c>
      <c r="J258" s="6">
        <v>331.46915445083471</v>
      </c>
      <c r="K258" s="7" t="s">
        <v>17</v>
      </c>
    </row>
    <row r="259" spans="1:11" x14ac:dyDescent="0.25">
      <c r="A259" s="5">
        <v>0</v>
      </c>
      <c r="B259" s="6">
        <v>6.4476917071620177</v>
      </c>
      <c r="C259" s="6">
        <v>277.30071974657034</v>
      </c>
      <c r="D259" s="6">
        <v>130.25417917707887</v>
      </c>
      <c r="E259" s="7" t="s">
        <v>18</v>
      </c>
      <c r="G259" s="5">
        <v>0</v>
      </c>
      <c r="H259" s="6">
        <v>8.5969222762160218</v>
      </c>
      <c r="I259" s="6">
        <v>369.73429299542715</v>
      </c>
      <c r="J259" s="6">
        <v>173.67223890277182</v>
      </c>
      <c r="K259" s="7" t="s">
        <v>18</v>
      </c>
    </row>
    <row r="260" spans="1:11" x14ac:dyDescent="0.25">
      <c r="A260" s="5">
        <v>0</v>
      </c>
      <c r="B260" s="6">
        <v>21.758365984542234</v>
      </c>
      <c r="C260" s="6">
        <v>617.45330694623692</v>
      </c>
      <c r="D260" s="6">
        <v>249.01844382822895</v>
      </c>
      <c r="E260" s="7" t="s">
        <v>15</v>
      </c>
      <c r="G260" s="5">
        <v>0</v>
      </c>
      <c r="H260" s="6">
        <v>21.766372517501686</v>
      </c>
      <c r="I260" s="6">
        <v>723.2337705047064</v>
      </c>
      <c r="J260" s="6">
        <v>277.97106944201153</v>
      </c>
      <c r="K260" s="7" t="s">
        <v>15</v>
      </c>
    </row>
    <row r="261" spans="1:11" x14ac:dyDescent="0.25">
      <c r="A261" s="5">
        <v>0</v>
      </c>
      <c r="B261" s="6">
        <v>3.4616485687989692E-3</v>
      </c>
      <c r="C261" s="6">
        <v>365.39514115650519</v>
      </c>
      <c r="D261" s="6">
        <v>107.80486250379583</v>
      </c>
      <c r="E261" s="7" t="s">
        <v>16</v>
      </c>
      <c r="G261" s="5">
        <v>0</v>
      </c>
      <c r="H261" s="6">
        <v>4.6155314250652521E-3</v>
      </c>
      <c r="I261" s="6">
        <v>487.19352154200692</v>
      </c>
      <c r="J261" s="6">
        <v>143.73981667172782</v>
      </c>
      <c r="K261" s="7" t="s">
        <v>16</v>
      </c>
    </row>
    <row r="262" spans="1:11" x14ac:dyDescent="0.25">
      <c r="A262" s="5">
        <v>1</v>
      </c>
      <c r="B262" s="6">
        <v>4.3966773197450744</v>
      </c>
      <c r="C262" s="6">
        <v>51.067672468941424</v>
      </c>
      <c r="D262" s="6">
        <v>25.784297154815778</v>
      </c>
      <c r="E262" s="7" t="s">
        <v>19</v>
      </c>
      <c r="G262" s="5">
        <v>1</v>
      </c>
      <c r="H262" s="6">
        <v>4.3966773197450744</v>
      </c>
      <c r="I262" s="6">
        <v>51.067672468941424</v>
      </c>
      <c r="J262" s="6">
        <v>25.784297154815778</v>
      </c>
      <c r="K262" s="7" t="s">
        <v>19</v>
      </c>
    </row>
    <row r="263" spans="1:11" x14ac:dyDescent="0.25">
      <c r="A263" s="5">
        <v>2</v>
      </c>
      <c r="B263" s="6">
        <v>4.0508648941908625</v>
      </c>
      <c r="C263" s="6">
        <v>43.267400301392271</v>
      </c>
      <c r="D263" s="6">
        <v>22.025271549123836</v>
      </c>
      <c r="E263" s="7" t="s">
        <v>19</v>
      </c>
      <c r="G263" s="5">
        <v>2</v>
      </c>
      <c r="H263" s="6">
        <v>4.0508648941908625</v>
      </c>
      <c r="I263" s="6">
        <v>43.267400301392271</v>
      </c>
      <c r="J263" s="6">
        <v>22.025271549123836</v>
      </c>
      <c r="K263" s="7" t="s">
        <v>19</v>
      </c>
    </row>
    <row r="264" spans="1:11" x14ac:dyDescent="0.25">
      <c r="A264" s="5">
        <v>3</v>
      </c>
      <c r="B264" s="6">
        <v>3.751243587721953</v>
      </c>
      <c r="C264" s="6">
        <v>37.305758727162804</v>
      </c>
      <c r="D264" s="6">
        <v>19.139264203984027</v>
      </c>
      <c r="E264" s="7" t="s">
        <v>19</v>
      </c>
      <c r="G264" s="5">
        <v>3</v>
      </c>
      <c r="H264" s="6">
        <v>3.751243587721953</v>
      </c>
      <c r="I264" s="6">
        <v>37.305758727162804</v>
      </c>
      <c r="J264" s="6">
        <v>19.139264203984027</v>
      </c>
      <c r="K264" s="7" t="s">
        <v>19</v>
      </c>
    </row>
    <row r="265" spans="1:11" x14ac:dyDescent="0.25">
      <c r="A265" s="5">
        <v>4</v>
      </c>
      <c r="B265" s="6">
        <v>3.2633045236203975</v>
      </c>
      <c r="C265" s="6">
        <v>32.832633936671137</v>
      </c>
      <c r="D265" s="6">
        <v>16.715845717419032</v>
      </c>
      <c r="E265" s="7" t="s">
        <v>19</v>
      </c>
      <c r="G265" s="5">
        <v>4</v>
      </c>
      <c r="H265" s="6">
        <v>3.2633045236203975</v>
      </c>
      <c r="I265" s="6">
        <v>32.832633936671137</v>
      </c>
      <c r="J265" s="6">
        <v>16.715845717419032</v>
      </c>
      <c r="K265" s="7" t="s">
        <v>19</v>
      </c>
    </row>
    <row r="266" spans="1:11" x14ac:dyDescent="0.25">
      <c r="A266" s="5">
        <v>5</v>
      </c>
      <c r="B266" s="6">
        <v>2.8130971419511863</v>
      </c>
      <c r="C266" s="6">
        <v>29.037225299079712</v>
      </c>
      <c r="D266" s="6">
        <v>14.91704471319269</v>
      </c>
      <c r="E266" s="7" t="s">
        <v>19</v>
      </c>
      <c r="G266" s="5">
        <v>5</v>
      </c>
      <c r="H266" s="6">
        <v>2.8130971419511863</v>
      </c>
      <c r="I266" s="6">
        <v>29.037225299079712</v>
      </c>
      <c r="J266" s="6">
        <v>14.91704471319269</v>
      </c>
      <c r="K266" s="7" t="s">
        <v>19</v>
      </c>
    </row>
    <row r="267" spans="1:11" x14ac:dyDescent="0.25">
      <c r="A267" s="5">
        <v>6</v>
      </c>
      <c r="B267" s="6">
        <v>2.464699611542418</v>
      </c>
      <c r="C267" s="6">
        <v>27.85493344265997</v>
      </c>
      <c r="D267" s="6">
        <v>13.545960625146835</v>
      </c>
      <c r="E267" s="7" t="s">
        <v>19</v>
      </c>
      <c r="G267" s="5">
        <v>6</v>
      </c>
      <c r="H267" s="6">
        <v>2.464699611542418</v>
      </c>
      <c r="I267" s="6">
        <v>27.85493344265997</v>
      </c>
      <c r="J267" s="6">
        <v>13.545960625146835</v>
      </c>
      <c r="K267" s="7" t="s">
        <v>19</v>
      </c>
    </row>
    <row r="268" spans="1:11" x14ac:dyDescent="0.25">
      <c r="A268" s="5">
        <v>7</v>
      </c>
      <c r="B268" s="6">
        <v>2.1913250849535681</v>
      </c>
      <c r="C268" s="6">
        <v>25.765709069314148</v>
      </c>
      <c r="D268" s="6">
        <v>12.432770499876685</v>
      </c>
      <c r="E268" s="7" t="s">
        <v>19</v>
      </c>
      <c r="G268" s="5">
        <v>7</v>
      </c>
      <c r="H268" s="6">
        <v>2.1913250849535681</v>
      </c>
      <c r="I268" s="6">
        <v>25.765709069314148</v>
      </c>
      <c r="J268" s="6">
        <v>12.432770499876685</v>
      </c>
      <c r="K268" s="7" t="s">
        <v>19</v>
      </c>
    </row>
    <row r="269" spans="1:11" x14ac:dyDescent="0.25">
      <c r="A269" s="5">
        <v>8</v>
      </c>
      <c r="B269" s="6">
        <v>1.97360508504726</v>
      </c>
      <c r="C269" s="6">
        <v>23.893211083609234</v>
      </c>
      <c r="D269" s="6">
        <v>11.385575911931864</v>
      </c>
      <c r="E269" s="7" t="s">
        <v>19</v>
      </c>
      <c r="G269" s="5">
        <v>8</v>
      </c>
      <c r="H269" s="6">
        <v>1.97360508504726</v>
      </c>
      <c r="I269" s="6">
        <v>23.893211083609234</v>
      </c>
      <c r="J269" s="6">
        <v>11.385575911931864</v>
      </c>
      <c r="K269" s="7" t="s">
        <v>19</v>
      </c>
    </row>
    <row r="270" spans="1:11" x14ac:dyDescent="0.25">
      <c r="A270" s="5">
        <v>9</v>
      </c>
      <c r="B270" s="6">
        <v>1.797501391034324</v>
      </c>
      <c r="C270" s="6">
        <v>22.209201763770569</v>
      </c>
      <c r="D270" s="6">
        <v>10.615674888706272</v>
      </c>
      <c r="E270" s="7" t="s">
        <v>19</v>
      </c>
      <c r="G270" s="5">
        <v>9</v>
      </c>
      <c r="H270" s="6">
        <v>1.797501391034324</v>
      </c>
      <c r="I270" s="6">
        <v>22.209201763770569</v>
      </c>
      <c r="J270" s="6">
        <v>10.615674888706272</v>
      </c>
      <c r="K270" s="7" t="s">
        <v>19</v>
      </c>
    </row>
    <row r="271" spans="1:11" x14ac:dyDescent="0.25">
      <c r="A271" s="5">
        <v>10</v>
      </c>
      <c r="B271" s="6">
        <v>1.6528086872795766</v>
      </c>
      <c r="C271" s="6">
        <v>20.690038292640292</v>
      </c>
      <c r="D271" s="6">
        <v>9.8302940590160208</v>
      </c>
      <c r="E271" s="7" t="s">
        <v>19</v>
      </c>
      <c r="G271" s="5">
        <v>10</v>
      </c>
      <c r="H271" s="6">
        <v>1.6528086872795766</v>
      </c>
      <c r="I271" s="6">
        <v>20.690038292640292</v>
      </c>
      <c r="J271" s="6">
        <v>9.8302940590160208</v>
      </c>
      <c r="K271" s="7" t="s">
        <v>19</v>
      </c>
    </row>
    <row r="272" spans="1:11" x14ac:dyDescent="0.25">
      <c r="A272" s="5">
        <v>11</v>
      </c>
      <c r="B272" s="6">
        <v>1.5320841423753171</v>
      </c>
      <c r="C272" s="6">
        <v>19.315774831308396</v>
      </c>
      <c r="D272" s="6">
        <v>9.2380320127759958</v>
      </c>
      <c r="E272" s="7" t="s">
        <v>19</v>
      </c>
      <c r="G272" s="5">
        <v>11</v>
      </c>
      <c r="H272" s="6">
        <v>1.5320841423753171</v>
      </c>
      <c r="I272" s="6">
        <v>19.315774831308396</v>
      </c>
      <c r="J272" s="6">
        <v>9.2380320127759958</v>
      </c>
      <c r="K272" s="7" t="s">
        <v>19</v>
      </c>
    </row>
    <row r="273" spans="1:11" x14ac:dyDescent="0.25">
      <c r="A273" s="5">
        <v>12</v>
      </c>
      <c r="B273" s="6">
        <v>1.4298732364313576</v>
      </c>
      <c r="C273" s="6">
        <v>18.069469613300601</v>
      </c>
      <c r="D273" s="6">
        <v>8.7513491994399377</v>
      </c>
      <c r="E273" s="7" t="s">
        <v>19</v>
      </c>
      <c r="G273" s="5">
        <v>12</v>
      </c>
      <c r="H273" s="6">
        <v>1.4298732364313576</v>
      </c>
      <c r="I273" s="6">
        <v>18.069469613300601</v>
      </c>
      <c r="J273" s="6">
        <v>8.7513491994399377</v>
      </c>
      <c r="K273" s="7" t="s">
        <v>19</v>
      </c>
    </row>
    <row r="274" spans="1:11" x14ac:dyDescent="0.25">
      <c r="A274" s="5">
        <v>13</v>
      </c>
      <c r="B274" s="6">
        <v>1.3421577036210792</v>
      </c>
      <c r="C274" s="6">
        <v>16.936630617563502</v>
      </c>
      <c r="D274" s="6">
        <v>8.2993550141167987</v>
      </c>
      <c r="E274" s="7" t="s">
        <v>19</v>
      </c>
      <c r="G274" s="5">
        <v>13</v>
      </c>
      <c r="H274" s="6">
        <v>1.3421577036210792</v>
      </c>
      <c r="I274" s="6">
        <v>16.936630617563502</v>
      </c>
      <c r="J274" s="6">
        <v>8.2993550141167987</v>
      </c>
      <c r="K274" s="7" t="s">
        <v>19</v>
      </c>
    </row>
    <row r="275" spans="1:11" x14ac:dyDescent="0.25">
      <c r="A275" s="5">
        <v>14</v>
      </c>
      <c r="B275" s="6">
        <v>2.2253721233868746</v>
      </c>
      <c r="C275" s="6">
        <v>15.904792599447749</v>
      </c>
      <c r="D275" s="6">
        <v>7.8761148569061668</v>
      </c>
      <c r="E275" s="7" t="s">
        <v>19</v>
      </c>
      <c r="F275" s="6"/>
      <c r="G275" s="5">
        <v>14</v>
      </c>
      <c r="H275" s="6">
        <v>2.2253721233868746</v>
      </c>
      <c r="I275" s="6">
        <v>15.904792599447749</v>
      </c>
      <c r="J275" s="6">
        <v>7.8761148569061668</v>
      </c>
      <c r="K275" s="7" t="s">
        <v>19</v>
      </c>
    </row>
    <row r="276" spans="1:11" x14ac:dyDescent="0.25">
      <c r="A276" s="5">
        <v>15</v>
      </c>
      <c r="B276" s="6">
        <v>2.1349294546354867</v>
      </c>
      <c r="C276" s="6">
        <v>14.963159080502482</v>
      </c>
      <c r="D276" s="6">
        <v>7.4802936191657716</v>
      </c>
      <c r="E276" s="7" t="s">
        <v>19</v>
      </c>
      <c r="G276" s="5">
        <v>15</v>
      </c>
      <c r="H276" s="6">
        <v>2.1349294546354867</v>
      </c>
      <c r="I276" s="6">
        <v>14.963159080502482</v>
      </c>
      <c r="J276" s="6">
        <v>7.4802936191657716</v>
      </c>
      <c r="K276" s="7" t="s">
        <v>19</v>
      </c>
    </row>
    <row r="277" spans="1:11" x14ac:dyDescent="0.25">
      <c r="A277" s="5">
        <v>16</v>
      </c>
      <c r="B277" s="6">
        <v>2.0555575402032593</v>
      </c>
      <c r="C277" s="6">
        <v>14.10234106575939</v>
      </c>
      <c r="D277" s="6">
        <v>7.0999273658544961</v>
      </c>
      <c r="E277" s="7" t="s">
        <v>19</v>
      </c>
      <c r="G277" s="5">
        <v>16</v>
      </c>
      <c r="H277" s="6">
        <v>2.0555575402032593</v>
      </c>
      <c r="I277" s="6">
        <v>14.10234106575939</v>
      </c>
      <c r="J277" s="6">
        <v>7.0999273658544961</v>
      </c>
      <c r="K277" s="7" t="s">
        <v>19</v>
      </c>
    </row>
    <row r="278" spans="1:11" x14ac:dyDescent="0.25">
      <c r="A278" s="5">
        <v>17</v>
      </c>
      <c r="B278" s="6">
        <v>1.9852020689552545</v>
      </c>
      <c r="C278" s="6">
        <v>13.638479347609506</v>
      </c>
      <c r="D278" s="6">
        <v>6.8481504123464534</v>
      </c>
      <c r="E278" s="7" t="s">
        <v>19</v>
      </c>
      <c r="G278" s="5">
        <v>17</v>
      </c>
      <c r="H278" s="6">
        <v>1.9852020689552545</v>
      </c>
      <c r="I278" s="6">
        <v>13.638479347609506</v>
      </c>
      <c r="J278" s="6">
        <v>6.8481504123464534</v>
      </c>
      <c r="K278" s="7" t="s">
        <v>19</v>
      </c>
    </row>
    <row r="279" spans="1:11" x14ac:dyDescent="0.25">
      <c r="A279" s="5">
        <v>18</v>
      </c>
      <c r="B279" s="6">
        <v>1.9222718174385065</v>
      </c>
      <c r="C279" s="6">
        <v>12.918994390393491</v>
      </c>
      <c r="D279" s="6">
        <v>6.5483984347727127</v>
      </c>
      <c r="E279" s="7" t="s">
        <v>19</v>
      </c>
      <c r="G279" s="5">
        <v>18</v>
      </c>
      <c r="H279" s="6">
        <v>1.9222718174385065</v>
      </c>
      <c r="I279" s="6">
        <v>12.918994390393491</v>
      </c>
      <c r="J279" s="6">
        <v>6.5483984347727127</v>
      </c>
      <c r="K279" s="7" t="s">
        <v>19</v>
      </c>
    </row>
    <row r="280" spans="1:11" x14ac:dyDescent="0.25">
      <c r="A280" s="5">
        <v>19</v>
      </c>
      <c r="B280" s="6">
        <v>2.4069261720710791</v>
      </c>
      <c r="C280" s="6">
        <v>12.257910498197107</v>
      </c>
      <c r="D280" s="6">
        <v>6.2789896749757776</v>
      </c>
      <c r="E280" s="7" t="s">
        <v>19</v>
      </c>
      <c r="G280" s="5">
        <v>19</v>
      </c>
      <c r="H280" s="6">
        <v>2.4069261720710791</v>
      </c>
      <c r="I280" s="6">
        <v>12.257910498197107</v>
      </c>
      <c r="J280" s="6">
        <v>6.2789896749757776</v>
      </c>
      <c r="K280" s="7" t="s">
        <v>19</v>
      </c>
    </row>
    <row r="281" spans="1:11" ht="15.75" thickBot="1" x14ac:dyDescent="0.3"/>
    <row r="282" spans="1:11" x14ac:dyDescent="0.25">
      <c r="A282" s="11" t="s">
        <v>20</v>
      </c>
      <c r="B282" s="12"/>
      <c r="C282" s="12"/>
      <c r="D282" s="13" t="s">
        <v>21</v>
      </c>
      <c r="E282" s="14"/>
      <c r="G282" s="11" t="s">
        <v>20</v>
      </c>
      <c r="H282" s="12"/>
      <c r="I282" s="12"/>
      <c r="J282" s="13" t="s">
        <v>21</v>
      </c>
      <c r="K282" s="14"/>
    </row>
    <row r="283" spans="1:11" ht="30" x14ac:dyDescent="0.25">
      <c r="A283" s="15" t="s">
        <v>186</v>
      </c>
      <c r="B283" s="9"/>
      <c r="C283" s="9"/>
      <c r="D283" s="16">
        <f>D261+D262</f>
        <v>133.58915965861161</v>
      </c>
      <c r="E283" s="17"/>
      <c r="G283" s="15" t="s">
        <v>186</v>
      </c>
      <c r="H283" s="9"/>
      <c r="I283" s="9"/>
      <c r="J283" s="16">
        <f>J261+J262</f>
        <v>169.52411382654361</v>
      </c>
      <c r="K283" s="17"/>
    </row>
    <row r="284" spans="1:11" x14ac:dyDescent="0.25">
      <c r="A284" s="15" t="s">
        <v>187</v>
      </c>
      <c r="B284" s="9"/>
      <c r="C284" s="9"/>
      <c r="D284" s="16">
        <f>SUM(D263:D280)</f>
        <v>199.02831275875133</v>
      </c>
      <c r="E284" s="17"/>
      <c r="G284" s="15" t="s">
        <v>187</v>
      </c>
      <c r="H284" s="9"/>
      <c r="I284" s="9"/>
      <c r="J284" s="16">
        <f>SUM(J263:J280)</f>
        <v>199.02831275875133</v>
      </c>
      <c r="K284" s="17"/>
    </row>
    <row r="285" spans="1:11" ht="15.75" thickBot="1" x14ac:dyDescent="0.3">
      <c r="A285" s="18" t="s">
        <v>185</v>
      </c>
      <c r="B285" s="19"/>
      <c r="C285" s="19"/>
      <c r="D285" s="20">
        <f>SUM(D283:D284)</f>
        <v>332.61747241736293</v>
      </c>
      <c r="E285" s="21"/>
      <c r="G285" s="18" t="s">
        <v>185</v>
      </c>
      <c r="H285" s="19"/>
      <c r="I285" s="19"/>
      <c r="J285" s="20">
        <f>SUM(J283:J284)</f>
        <v>368.55242658529494</v>
      </c>
      <c r="K285" s="21"/>
    </row>
    <row r="286" spans="1:11" x14ac:dyDescent="0.25">
      <c r="A286" s="8"/>
      <c r="B286" s="9"/>
      <c r="C286" s="9"/>
      <c r="D286" s="16"/>
      <c r="E286" s="117"/>
    </row>
    <row r="287" spans="1:11" ht="21" x14ac:dyDescent="0.35">
      <c r="A287" s="1" t="s">
        <v>23</v>
      </c>
    </row>
    <row r="288" spans="1:11" x14ac:dyDescent="0.25">
      <c r="A288" t="s">
        <v>5</v>
      </c>
      <c r="G288" t="s">
        <v>64</v>
      </c>
    </row>
    <row r="289" spans="1:16" x14ac:dyDescent="0.25">
      <c r="A289" s="26" t="s">
        <v>10</v>
      </c>
      <c r="B289" s="27" t="s">
        <v>11</v>
      </c>
      <c r="C289" s="27" t="s">
        <v>12</v>
      </c>
      <c r="D289" s="27" t="s">
        <v>13</v>
      </c>
      <c r="E289" s="26" t="s">
        <v>14</v>
      </c>
      <c r="G289" s="26" t="s">
        <v>10</v>
      </c>
      <c r="H289" s="26" t="s">
        <v>11</v>
      </c>
      <c r="I289" s="26" t="s">
        <v>12</v>
      </c>
      <c r="J289" s="26" t="s">
        <v>13</v>
      </c>
      <c r="K289" s="26" t="s">
        <v>14</v>
      </c>
      <c r="L289" s="26"/>
      <c r="M289" s="26"/>
      <c r="N289" s="26"/>
      <c r="O289" s="26"/>
      <c r="P289" s="26"/>
    </row>
    <row r="290" spans="1:16" x14ac:dyDescent="0.25">
      <c r="A290" s="5">
        <v>0</v>
      </c>
      <c r="B290" s="6">
        <v>29.745129010871423</v>
      </c>
      <c r="C290" s="6">
        <v>399.26275723314768</v>
      </c>
      <c r="D290" s="6">
        <v>244.9055632006939</v>
      </c>
      <c r="E290" s="7" t="s">
        <v>17</v>
      </c>
      <c r="G290" s="5">
        <v>0</v>
      </c>
      <c r="H290" s="6">
        <v>29.777588337144625</v>
      </c>
      <c r="I290" s="6">
        <v>457.62989651049548</v>
      </c>
      <c r="J290" s="6">
        <v>276.84744084591517</v>
      </c>
      <c r="K290" s="7" t="s">
        <v>17</v>
      </c>
    </row>
    <row r="291" spans="1:16" x14ac:dyDescent="0.25">
      <c r="A291" s="5">
        <v>0</v>
      </c>
      <c r="B291" s="6">
        <v>4.9562741303523605</v>
      </c>
      <c r="C291" s="6">
        <v>279.68258053478661</v>
      </c>
      <c r="D291" s="6">
        <v>103.25500573454117</v>
      </c>
      <c r="E291" s="7" t="s">
        <v>18</v>
      </c>
      <c r="G291" s="5">
        <v>0</v>
      </c>
      <c r="H291" s="6">
        <v>6.6083655071364849</v>
      </c>
      <c r="I291" s="6">
        <v>372.91010737971555</v>
      </c>
      <c r="J291" s="6">
        <v>137.6733409793882</v>
      </c>
      <c r="K291" s="7" t="s">
        <v>18</v>
      </c>
    </row>
    <row r="292" spans="1:16" x14ac:dyDescent="0.25">
      <c r="A292" s="5">
        <v>0</v>
      </c>
      <c r="B292" s="6">
        <v>8.7150398391196955</v>
      </c>
      <c r="C292" s="6">
        <v>566.17452283573391</v>
      </c>
      <c r="D292" s="6">
        <v>269.18954097893902</v>
      </c>
      <c r="E292" s="7" t="s">
        <v>15</v>
      </c>
      <c r="G292" s="5">
        <v>0</v>
      </c>
      <c r="H292" s="6">
        <v>8.7251278171496356</v>
      </c>
      <c r="I292" s="6">
        <v>657.53595239200536</v>
      </c>
      <c r="J292" s="6">
        <v>301.35349059073934</v>
      </c>
      <c r="K292" s="7" t="s">
        <v>15</v>
      </c>
    </row>
    <row r="293" spans="1:16" x14ac:dyDescent="0.25">
      <c r="A293" s="5">
        <v>0</v>
      </c>
      <c r="B293" s="6">
        <v>2.1024956811480067E-3</v>
      </c>
      <c r="C293" s="6">
        <v>323.21428485411548</v>
      </c>
      <c r="D293" s="6">
        <v>103.16847160545079</v>
      </c>
      <c r="E293" s="7" t="s">
        <v>16</v>
      </c>
      <c r="G293" s="5">
        <v>0</v>
      </c>
      <c r="H293" s="6">
        <v>2.8033275748640929E-3</v>
      </c>
      <c r="I293" s="6">
        <v>430.95237980548734</v>
      </c>
      <c r="J293" s="6">
        <v>137.55796214060101</v>
      </c>
      <c r="K293" s="7" t="s">
        <v>16</v>
      </c>
    </row>
    <row r="294" spans="1:16" x14ac:dyDescent="0.25">
      <c r="A294" s="5">
        <v>1</v>
      </c>
      <c r="B294" s="6">
        <v>4.7183675938073275</v>
      </c>
      <c r="C294" s="6">
        <v>50.528671807332501</v>
      </c>
      <c r="D294" s="6">
        <v>26.305267016329768</v>
      </c>
      <c r="E294" s="7" t="s">
        <v>19</v>
      </c>
      <c r="G294" s="5">
        <v>1</v>
      </c>
      <c r="H294" s="6">
        <v>4.7183675938073275</v>
      </c>
      <c r="I294" s="6">
        <v>50.528671807332501</v>
      </c>
      <c r="J294" s="6">
        <v>26.305267016329768</v>
      </c>
      <c r="K294" s="7" t="s">
        <v>19</v>
      </c>
    </row>
    <row r="295" spans="1:16" x14ac:dyDescent="0.25">
      <c r="A295" s="5">
        <v>2</v>
      </c>
      <c r="B295" s="6">
        <v>4.1264267237590282</v>
      </c>
      <c r="C295" s="6">
        <v>42.846046261794498</v>
      </c>
      <c r="D295" s="6">
        <v>22.348143748928198</v>
      </c>
      <c r="E295" s="7" t="s">
        <v>19</v>
      </c>
      <c r="G295" s="5">
        <v>2</v>
      </c>
      <c r="H295" s="6">
        <v>4.1264267237590282</v>
      </c>
      <c r="I295" s="6">
        <v>42.846046261794498</v>
      </c>
      <c r="J295" s="6">
        <v>22.348143748928198</v>
      </c>
      <c r="K295" s="7" t="s">
        <v>19</v>
      </c>
    </row>
    <row r="296" spans="1:16" x14ac:dyDescent="0.25">
      <c r="A296" s="5">
        <v>3</v>
      </c>
      <c r="B296" s="6">
        <v>3.7034589355540186</v>
      </c>
      <c r="C296" s="6">
        <v>37.07112549600555</v>
      </c>
      <c r="D296" s="6">
        <v>19.283455857299593</v>
      </c>
      <c r="E296" s="7" t="s">
        <v>19</v>
      </c>
      <c r="G296" s="5">
        <v>3</v>
      </c>
      <c r="H296" s="6">
        <v>3.7034589355540186</v>
      </c>
      <c r="I296" s="6">
        <v>37.07112549600555</v>
      </c>
      <c r="J296" s="6">
        <v>19.283455857299593</v>
      </c>
      <c r="K296" s="7" t="s">
        <v>19</v>
      </c>
    </row>
    <row r="297" spans="1:16" x14ac:dyDescent="0.25">
      <c r="A297" s="5">
        <v>4</v>
      </c>
      <c r="B297" s="6">
        <v>3.3959201241685917</v>
      </c>
      <c r="C297" s="6">
        <v>34.077965706364971</v>
      </c>
      <c r="D297" s="6">
        <v>17.083808081212585</v>
      </c>
      <c r="E297" s="7" t="s">
        <v>19</v>
      </c>
      <c r="G297" s="5">
        <v>4</v>
      </c>
      <c r="H297" s="6">
        <v>3.3959201241685917</v>
      </c>
      <c r="I297" s="6">
        <v>34.077965706364971</v>
      </c>
      <c r="J297" s="6">
        <v>17.083808081212585</v>
      </c>
      <c r="K297" s="7" t="s">
        <v>19</v>
      </c>
    </row>
    <row r="298" spans="1:16" x14ac:dyDescent="0.25">
      <c r="A298" s="5">
        <v>5</v>
      </c>
      <c r="B298" s="6">
        <v>3.1521726675562967</v>
      </c>
      <c r="C298" s="6">
        <v>29.900324224647569</v>
      </c>
      <c r="D298" s="6">
        <v>15.06651257316773</v>
      </c>
      <c r="E298" s="7" t="s">
        <v>19</v>
      </c>
      <c r="G298" s="5">
        <v>5</v>
      </c>
      <c r="H298" s="6">
        <v>3.1521726675562967</v>
      </c>
      <c r="I298" s="6">
        <v>29.900324224647569</v>
      </c>
      <c r="J298" s="6">
        <v>15.06651257316773</v>
      </c>
      <c r="K298" s="7" t="s">
        <v>19</v>
      </c>
    </row>
    <row r="299" spans="1:16" x14ac:dyDescent="0.25">
      <c r="A299" s="5">
        <v>6</v>
      </c>
      <c r="B299" s="6">
        <v>2.9935748346560338</v>
      </c>
      <c r="C299" s="6">
        <v>26.571034260114487</v>
      </c>
      <c r="D299" s="6">
        <v>13.558934774311643</v>
      </c>
      <c r="E299" s="7" t="s">
        <v>19</v>
      </c>
      <c r="G299" s="5">
        <v>6</v>
      </c>
      <c r="H299" s="6">
        <v>2.9935748346560338</v>
      </c>
      <c r="I299" s="6">
        <v>26.571034260114487</v>
      </c>
      <c r="J299" s="6">
        <v>13.558934774311643</v>
      </c>
      <c r="K299" s="7" t="s">
        <v>19</v>
      </c>
    </row>
    <row r="300" spans="1:16" x14ac:dyDescent="0.25">
      <c r="A300" s="5">
        <v>7</v>
      </c>
      <c r="B300" s="6">
        <v>2.783511316305431</v>
      </c>
      <c r="C300" s="6">
        <v>23.870295506638982</v>
      </c>
      <c r="D300" s="6">
        <v>12.20199062322302</v>
      </c>
      <c r="E300" s="7" t="s">
        <v>19</v>
      </c>
      <c r="G300" s="5">
        <v>7</v>
      </c>
      <c r="H300" s="6">
        <v>2.783511316305431</v>
      </c>
      <c r="I300" s="6">
        <v>23.870295506638982</v>
      </c>
      <c r="J300" s="6">
        <v>12.20199062322302</v>
      </c>
      <c r="K300" s="7" t="s">
        <v>19</v>
      </c>
    </row>
    <row r="301" spans="1:16" x14ac:dyDescent="0.25">
      <c r="A301" s="5">
        <v>8</v>
      </c>
      <c r="B301" s="6">
        <v>2.5401186218774443</v>
      </c>
      <c r="C301" s="6">
        <v>21.640884658857303</v>
      </c>
      <c r="D301" s="6">
        <v>11.179586974773674</v>
      </c>
      <c r="E301" s="7" t="s">
        <v>19</v>
      </c>
      <c r="G301" s="5">
        <v>8</v>
      </c>
      <c r="H301" s="6">
        <v>2.5401186218774443</v>
      </c>
      <c r="I301" s="6">
        <v>21.640884658857303</v>
      </c>
      <c r="J301" s="6">
        <v>11.179586974773674</v>
      </c>
      <c r="K301" s="7" t="s">
        <v>19</v>
      </c>
    </row>
    <row r="302" spans="1:16" x14ac:dyDescent="0.25">
      <c r="A302" s="5">
        <v>9</v>
      </c>
      <c r="B302" s="6">
        <v>2.3480205518718145</v>
      </c>
      <c r="C302" s="6">
        <v>19.769783894464432</v>
      </c>
      <c r="D302" s="6">
        <v>10.268693439079655</v>
      </c>
      <c r="E302" s="7" t="s">
        <v>19</v>
      </c>
      <c r="G302" s="5">
        <v>9</v>
      </c>
      <c r="H302" s="6">
        <v>2.3480205518718145</v>
      </c>
      <c r="I302" s="6">
        <v>19.769783894464432</v>
      </c>
      <c r="J302" s="6">
        <v>10.268693439079655</v>
      </c>
      <c r="K302" s="7" t="s">
        <v>19</v>
      </c>
    </row>
    <row r="303" spans="1:16" x14ac:dyDescent="0.25">
      <c r="A303" s="5">
        <v>10</v>
      </c>
      <c r="B303" s="6">
        <v>2.1935567705760501</v>
      </c>
      <c r="C303" s="6">
        <v>18.250859334767458</v>
      </c>
      <c r="D303" s="6">
        <v>9.4420023307870569</v>
      </c>
      <c r="E303" s="7" t="s">
        <v>19</v>
      </c>
      <c r="G303" s="5">
        <v>10</v>
      </c>
      <c r="H303" s="6">
        <v>2.1935567705760501</v>
      </c>
      <c r="I303" s="6">
        <v>18.250859334767458</v>
      </c>
      <c r="J303" s="6">
        <v>9.4420023307870569</v>
      </c>
      <c r="K303" s="7" t="s">
        <v>19</v>
      </c>
    </row>
    <row r="304" spans="1:16" x14ac:dyDescent="0.25">
      <c r="A304" s="5">
        <v>11</v>
      </c>
      <c r="B304" s="6">
        <v>2.5102457288888251</v>
      </c>
      <c r="C304" s="6">
        <v>16.930463549921193</v>
      </c>
      <c r="D304" s="6">
        <v>8.7723969424982968</v>
      </c>
      <c r="E304" s="7" t="s">
        <v>19</v>
      </c>
      <c r="G304" s="5">
        <v>11</v>
      </c>
      <c r="H304" s="6">
        <v>2.5102457288888251</v>
      </c>
      <c r="I304" s="6">
        <v>16.930463549921193</v>
      </c>
      <c r="J304" s="6">
        <v>8.7723969424982968</v>
      </c>
      <c r="K304" s="7" t="s">
        <v>19</v>
      </c>
    </row>
    <row r="305" spans="1:11" x14ac:dyDescent="0.25">
      <c r="A305" s="5">
        <v>12</v>
      </c>
      <c r="B305" s="6">
        <v>2.4491788392134808</v>
      </c>
      <c r="C305" s="6">
        <v>15.763614463762673</v>
      </c>
      <c r="D305" s="6">
        <v>8.1466773337197065</v>
      </c>
      <c r="E305" s="7" t="s">
        <v>19</v>
      </c>
      <c r="G305" s="5">
        <v>12</v>
      </c>
      <c r="H305" s="6">
        <v>2.4491788392134808</v>
      </c>
      <c r="I305" s="6">
        <v>15.763614463762673</v>
      </c>
      <c r="J305" s="6">
        <v>8.1466773337197065</v>
      </c>
      <c r="K305" s="7" t="s">
        <v>19</v>
      </c>
    </row>
    <row r="306" spans="1:11" x14ac:dyDescent="0.25">
      <c r="A306" s="5">
        <v>13</v>
      </c>
      <c r="B306" s="6">
        <v>2.3935435362363631</v>
      </c>
      <c r="C306" s="6">
        <v>14.723905824875169</v>
      </c>
      <c r="D306" s="6">
        <v>7.6236249193866845</v>
      </c>
      <c r="E306" s="7" t="s">
        <v>19</v>
      </c>
      <c r="G306" s="5">
        <v>13</v>
      </c>
      <c r="H306" s="6">
        <v>2.3935435362363631</v>
      </c>
      <c r="I306" s="6">
        <v>14.723905824875169</v>
      </c>
      <c r="J306" s="6">
        <v>7.6236249193866845</v>
      </c>
      <c r="K306" s="7" t="s">
        <v>19</v>
      </c>
    </row>
    <row r="307" spans="1:11" x14ac:dyDescent="0.25">
      <c r="A307" s="5">
        <v>14</v>
      </c>
      <c r="B307" s="6">
        <v>2.3421283632595067</v>
      </c>
      <c r="C307" s="6">
        <v>13.791162090049202</v>
      </c>
      <c r="D307" s="6">
        <v>7.155510105674634</v>
      </c>
      <c r="E307" s="7" t="s">
        <v>19</v>
      </c>
      <c r="G307" s="5">
        <v>14</v>
      </c>
      <c r="H307" s="6">
        <v>2.3421283632595067</v>
      </c>
      <c r="I307" s="6">
        <v>13.791162090049202</v>
      </c>
      <c r="J307" s="6">
        <v>7.155510105674634</v>
      </c>
      <c r="K307" s="7" t="s">
        <v>19</v>
      </c>
    </row>
    <row r="308" spans="1:11" x14ac:dyDescent="0.25">
      <c r="A308" s="5">
        <v>15</v>
      </c>
      <c r="B308" s="6">
        <v>2.2778125313425073</v>
      </c>
      <c r="C308" s="6">
        <v>12.94971284590965</v>
      </c>
      <c r="D308" s="6">
        <v>6.753305195545046</v>
      </c>
      <c r="E308" s="7" t="s">
        <v>19</v>
      </c>
      <c r="G308" s="5">
        <v>15</v>
      </c>
      <c r="H308" s="6">
        <v>2.2778125313425073</v>
      </c>
      <c r="I308" s="6">
        <v>12.94971284590965</v>
      </c>
      <c r="J308" s="6">
        <v>6.753305195545046</v>
      </c>
      <c r="K308" s="7" t="s">
        <v>19</v>
      </c>
    </row>
    <row r="309" spans="1:11" x14ac:dyDescent="0.25">
      <c r="A309" s="5">
        <v>16</v>
      </c>
      <c r="B309" s="6">
        <v>2.20613851756067</v>
      </c>
      <c r="C309" s="6">
        <v>12.187198699452464</v>
      </c>
      <c r="D309" s="6">
        <v>6.3813987245907455</v>
      </c>
      <c r="E309" s="7" t="s">
        <v>19</v>
      </c>
      <c r="G309" s="5">
        <v>16</v>
      </c>
      <c r="H309" s="6">
        <v>2.20613851756067</v>
      </c>
      <c r="I309" s="6">
        <v>12.187198699452464</v>
      </c>
      <c r="J309" s="6">
        <v>6.3813987245907455</v>
      </c>
      <c r="K309" s="7" t="s">
        <v>19</v>
      </c>
    </row>
    <row r="310" spans="1:11" x14ac:dyDescent="0.25">
      <c r="A310" s="5">
        <v>17</v>
      </c>
      <c r="B310" s="6">
        <v>2.1400566016087339</v>
      </c>
      <c r="C310" s="6">
        <v>11.49368660793481</v>
      </c>
      <c r="D310" s="6">
        <v>6.0232779860872903</v>
      </c>
      <c r="E310" s="7" t="s">
        <v>19</v>
      </c>
      <c r="G310" s="5">
        <v>17</v>
      </c>
      <c r="H310" s="6">
        <v>2.1400566016087339</v>
      </c>
      <c r="I310" s="6">
        <v>11.49368660793481</v>
      </c>
      <c r="J310" s="6">
        <v>6.0232779860872903</v>
      </c>
      <c r="K310" s="7" t="s">
        <v>19</v>
      </c>
    </row>
    <row r="311" spans="1:11" x14ac:dyDescent="0.25">
      <c r="A311" s="5">
        <v>18</v>
      </c>
      <c r="B311" s="6">
        <v>2.1648466742876082</v>
      </c>
      <c r="C311" s="6">
        <v>10.861057694323533</v>
      </c>
      <c r="D311" s="6">
        <v>5.7474199170756917</v>
      </c>
      <c r="E311" s="7" t="s">
        <v>19</v>
      </c>
      <c r="G311" s="5">
        <v>18</v>
      </c>
      <c r="H311" s="6">
        <v>2.1648466742876082</v>
      </c>
      <c r="I311" s="6">
        <v>10.861057694323533</v>
      </c>
      <c r="J311" s="6">
        <v>5.7474199170756917</v>
      </c>
      <c r="K311" s="7" t="s">
        <v>19</v>
      </c>
    </row>
    <row r="312" spans="1:11" x14ac:dyDescent="0.25">
      <c r="A312" s="5">
        <v>19</v>
      </c>
      <c r="B312" s="6">
        <v>2.0596922790497652</v>
      </c>
      <c r="C312" s="6">
        <v>10.300959476456471</v>
      </c>
      <c r="D312" s="6">
        <v>5.4702993019432959</v>
      </c>
      <c r="E312" s="7" t="s">
        <v>19</v>
      </c>
      <c r="G312" s="5">
        <v>19</v>
      </c>
      <c r="H312" s="6">
        <v>2.0596922790497652</v>
      </c>
      <c r="I312" s="6">
        <v>10.300959476456471</v>
      </c>
      <c r="J312" s="6">
        <v>5.4702993019432959</v>
      </c>
      <c r="K312" s="7" t="s">
        <v>19</v>
      </c>
    </row>
    <row r="313" spans="1:11" ht="15.75" thickBot="1" x14ac:dyDescent="0.3"/>
    <row r="314" spans="1:11" x14ac:dyDescent="0.25">
      <c r="A314" s="11" t="s">
        <v>20</v>
      </c>
      <c r="B314" s="12"/>
      <c r="C314" s="12"/>
      <c r="D314" s="13" t="s">
        <v>21</v>
      </c>
      <c r="E314" s="14"/>
      <c r="G314" s="11" t="s">
        <v>20</v>
      </c>
      <c r="H314" s="12"/>
      <c r="I314" s="12"/>
      <c r="J314" s="13" t="s">
        <v>21</v>
      </c>
      <c r="K314" s="14"/>
    </row>
    <row r="315" spans="1:11" ht="30" x14ac:dyDescent="0.25">
      <c r="A315" s="15" t="s">
        <v>186</v>
      </c>
      <c r="B315" s="9"/>
      <c r="C315" s="9"/>
      <c r="D315" s="16">
        <f>D293+D294</f>
        <v>129.47373862178057</v>
      </c>
      <c r="E315" s="17"/>
      <c r="G315" s="15" t="s">
        <v>186</v>
      </c>
      <c r="H315" s="9"/>
      <c r="I315" s="9"/>
      <c r="J315" s="16">
        <f>J293+J294</f>
        <v>163.86322915693077</v>
      </c>
      <c r="K315" s="17"/>
    </row>
    <row r="316" spans="1:11" x14ac:dyDescent="0.25">
      <c r="A316" s="15" t="s">
        <v>187</v>
      </c>
      <c r="B316" s="9"/>
      <c r="C316" s="9"/>
      <c r="D316" s="16">
        <f>SUM(D295:D312)</f>
        <v>192.50703882930455</v>
      </c>
      <c r="E316" s="17"/>
      <c r="G316" s="15" t="s">
        <v>187</v>
      </c>
      <c r="H316" s="9"/>
      <c r="I316" s="9"/>
      <c r="J316" s="16">
        <f>SUM(J295:J312)</f>
        <v>192.50703882930455</v>
      </c>
      <c r="K316" s="17"/>
    </row>
    <row r="317" spans="1:11" ht="15.75" thickBot="1" x14ac:dyDescent="0.3">
      <c r="A317" s="18" t="s">
        <v>185</v>
      </c>
      <c r="B317" s="19"/>
      <c r="C317" s="19"/>
      <c r="D317" s="20">
        <f>SUM(D315:D316)</f>
        <v>321.98077745108515</v>
      </c>
      <c r="E317" s="21"/>
      <c r="G317" s="18" t="s">
        <v>185</v>
      </c>
      <c r="H317" s="19"/>
      <c r="I317" s="19"/>
      <c r="J317" s="20">
        <f>SUM(J315:J316)</f>
        <v>356.37026798623532</v>
      </c>
      <c r="K317" s="21"/>
    </row>
    <row r="318" spans="1:11" x14ac:dyDescent="0.25">
      <c r="A318" s="8"/>
      <c r="B318" s="9"/>
      <c r="C318" s="9"/>
      <c r="D318" s="16"/>
      <c r="E318" s="117"/>
    </row>
  </sheetData>
  <sheetProtection algorithmName="SHA-512" hashValue="fG/HZayuvJbD+bu0hS9xr6MoDv4oEGZPePOQbDR3qJyjMJE0uYt2nR1C747i63diAO74sVSGyz8CrC1xrE50ag==" saltValue="ms7iSwEfuGaiye/c7txDG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9"/>
  <sheetViews>
    <sheetView workbookViewId="0">
      <selection activeCell="G11" sqref="G11"/>
    </sheetView>
  </sheetViews>
  <sheetFormatPr defaultRowHeight="15" x14ac:dyDescent="0.25"/>
  <cols>
    <col min="1" max="1" width="15.7109375" bestFit="1" customWidth="1"/>
    <col min="2" max="2" width="11.42578125" bestFit="1" customWidth="1"/>
  </cols>
  <sheetData>
    <row r="1" spans="1:10" x14ac:dyDescent="0.25">
      <c r="B1" s="119" t="str">
        <f>'CD Info'!A15</f>
        <v>South Coast</v>
      </c>
      <c r="C1" s="119" t="str">
        <f>'CD Info'!A16</f>
        <v>Vancouver Island</v>
      </c>
      <c r="D1" s="119" t="str">
        <f>'CD Info'!A17</f>
        <v>Mid-North Coast</v>
      </c>
      <c r="E1" s="119" t="str">
        <f>'CD Info'!A18</f>
        <v>Cariboo</v>
      </c>
      <c r="F1" s="119" t="str">
        <f>'CD Info'!A19</f>
        <v>North East</v>
      </c>
      <c r="G1" s="119" t="str">
        <f>'CD Info'!A20</f>
        <v>Skeena</v>
      </c>
      <c r="H1" s="119" t="str">
        <f>'CD Info'!A21</f>
        <v>Omineca</v>
      </c>
      <c r="I1" s="119" t="str">
        <f>'CD Info'!A22</f>
        <v>Kootenay Boundary</v>
      </c>
      <c r="J1" s="119" t="str">
        <f>'CD Info'!A23</f>
        <v>Thompson Okanagan</v>
      </c>
    </row>
    <row r="2" spans="1:10" x14ac:dyDescent="0.25">
      <c r="A2">
        <v>1</v>
      </c>
      <c r="B2" s="2">
        <f>'CD Info'!J58*(1-$B$29)</f>
        <v>157.72640135527786</v>
      </c>
      <c r="C2" s="2">
        <f>'CD Info'!J90*(1-$B$29)</f>
        <v>151.28422119862918</v>
      </c>
      <c r="D2" s="2">
        <f>'CD Info'!J122*(1-$B$29)</f>
        <v>176.56214182506125</v>
      </c>
      <c r="E2" s="2">
        <f>'CD Info'!J154*(1-$B$29)</f>
        <v>58.487772773292377</v>
      </c>
      <c r="F2" s="2">
        <f>'CD Info'!J186*(1-$B$29)</f>
        <v>74.975871297499452</v>
      </c>
      <c r="G2" s="2">
        <f>'CD Info'!J218*(1-$B$29)</f>
        <v>100.69655938135011</v>
      </c>
      <c r="H2" s="2">
        <f>'CD Info'!J250*(1-$B$29)</f>
        <v>85.427626225184142</v>
      </c>
      <c r="I2" s="2">
        <f>'CD Info'!J283*(1-$B$29)</f>
        <v>84.762056913271806</v>
      </c>
      <c r="J2" s="2">
        <f>'CD Info'!J315*(1-$B$29)</f>
        <v>81.931614578465386</v>
      </c>
    </row>
    <row r="3" spans="1:10" x14ac:dyDescent="0.25">
      <c r="A3">
        <v>2</v>
      </c>
      <c r="B3" s="121">
        <f>'CD Info'!J38*(1-$B$29)</f>
        <v>17.679513366811076</v>
      </c>
      <c r="C3" s="121">
        <f>'CD Info'!J70*(1-$B$29)</f>
        <v>18.081563673369168</v>
      </c>
      <c r="D3" s="121">
        <f>'CD Info'!J102*(1-$B$29)</f>
        <v>19.019275382463956</v>
      </c>
      <c r="E3" s="121">
        <f>'CD Info'!J134*(1-$B$29)</f>
        <v>9.0538727105843542</v>
      </c>
      <c r="F3" s="121">
        <f>'CD Info'!J166*(1-$B$29)</f>
        <v>8.7376192028061617</v>
      </c>
      <c r="G3" s="121">
        <f>'CD Info'!J198*(1-$B$29)</f>
        <v>11.158935235681618</v>
      </c>
      <c r="H3" s="2">
        <f>'CD Info'!J230*(1-$B$29)</f>
        <v>9.5664702312267007</v>
      </c>
      <c r="I3" s="2">
        <f>'CD Info'!J263*(1-$B$29)</f>
        <v>11.012635774561918</v>
      </c>
      <c r="J3" s="2">
        <f>'CD Info'!J295*(1-$B$29)</f>
        <v>11.174071874464099</v>
      </c>
    </row>
    <row r="4" spans="1:10" x14ac:dyDescent="0.25">
      <c r="A4">
        <v>3</v>
      </c>
      <c r="B4" s="121">
        <f>'CD Info'!J39*(1-$B$29)</f>
        <v>15.382629581547949</v>
      </c>
      <c r="C4" s="121">
        <f>'CD Info'!J71*(1-$B$29)</f>
        <v>15.809100012549907</v>
      </c>
      <c r="D4" s="121">
        <f>'CD Info'!J103*(1-$B$29)</f>
        <v>16.373842556867274</v>
      </c>
      <c r="E4" s="121">
        <f>'CD Info'!J135*(1-$B$29)</f>
        <v>7.9613473834398887</v>
      </c>
      <c r="F4" s="121">
        <f>'CD Info'!J167*(1-$B$29)</f>
        <v>7.6763911577861439</v>
      </c>
      <c r="G4" s="121">
        <f>'CD Info'!J199*(1-$B$29)</f>
        <v>9.765455694181945</v>
      </c>
      <c r="H4" s="2">
        <f>'CD Info'!J231*(1-$B$29)</f>
        <v>8.4098089086623808</v>
      </c>
      <c r="I4" s="2">
        <f>'CD Info'!J264*(1-$B$29)</f>
        <v>9.5696321019920134</v>
      </c>
      <c r="J4" s="2">
        <f>'CD Info'!J296*(1-$B$29)</f>
        <v>9.6417279286497966</v>
      </c>
    </row>
    <row r="5" spans="1:10" x14ac:dyDescent="0.25">
      <c r="A5">
        <v>4</v>
      </c>
      <c r="B5" s="121">
        <f>'CD Info'!J40*(1-$B$29)</f>
        <v>13.588664897185813</v>
      </c>
      <c r="C5" s="121">
        <f>'CD Info'!J72*(1-$B$29)</f>
        <v>13.59578666181797</v>
      </c>
      <c r="D5" s="121">
        <f>'CD Info'!J104*(1-$B$29)</f>
        <v>14.408048817632565</v>
      </c>
      <c r="E5" s="121">
        <f>'CD Info'!J136*(1-$B$29)</f>
        <v>7.0404893620571949</v>
      </c>
      <c r="F5" s="121">
        <f>'CD Info'!J168*(1-$B$29)</f>
        <v>6.8297456535659924</v>
      </c>
      <c r="G5" s="121">
        <f>'CD Info'!J200*(1-$B$29)</f>
        <v>8.675764141563187</v>
      </c>
      <c r="H5" s="2">
        <f>'CD Info'!J232*(1-$B$29)</f>
        <v>7.3513706257524642</v>
      </c>
      <c r="I5" s="2">
        <f>'CD Info'!J265*(1-$B$29)</f>
        <v>8.3579228587095162</v>
      </c>
      <c r="J5" s="2">
        <f>'CD Info'!J297*(1-$B$29)</f>
        <v>8.5419040406062923</v>
      </c>
    </row>
    <row r="6" spans="1:10" x14ac:dyDescent="0.25">
      <c r="A6">
        <v>5</v>
      </c>
      <c r="B6" s="121">
        <f>'CD Info'!J41*(1-$B$29)</f>
        <v>12.082100118490926</v>
      </c>
      <c r="C6" s="121">
        <f>'CD Info'!J73*(1-$B$29)</f>
        <v>12.062731193598651</v>
      </c>
      <c r="D6" s="121">
        <f>'CD Info'!J105*(1-$B$29)</f>
        <v>12.876888307266642</v>
      </c>
      <c r="E6" s="121">
        <f>'CD Info'!J137*(1-$B$29)</f>
        <v>6.2522597629325336</v>
      </c>
      <c r="F6" s="121">
        <f>'CD Info'!J169*(1-$B$29)</f>
        <v>6.0478539745747497</v>
      </c>
      <c r="G6" s="121">
        <f>'CD Info'!J201*(1-$B$29)</f>
        <v>7.7385200692192315</v>
      </c>
      <c r="H6" s="2">
        <f>'CD Info'!J233*(1-$B$29)</f>
        <v>6.6268365431144094</v>
      </c>
      <c r="I6" s="2">
        <f>'CD Info'!J266*(1-$B$29)</f>
        <v>7.4585223565963448</v>
      </c>
      <c r="J6" s="2">
        <f>'CD Info'!J298*(1-$B$29)</f>
        <v>7.5332562865838648</v>
      </c>
    </row>
    <row r="7" spans="1:10" x14ac:dyDescent="0.25">
      <c r="A7">
        <v>6</v>
      </c>
      <c r="B7" s="121">
        <f>'CD Info'!J42*(1-$B$29)</f>
        <v>11.039177610382115</v>
      </c>
      <c r="C7" s="121">
        <f>'CD Info'!J74*(1-$B$29)</f>
        <v>10.840821774240688</v>
      </c>
      <c r="D7" s="121">
        <f>'CD Info'!J106*(1-$B$29)</f>
        <v>11.764268496786279</v>
      </c>
      <c r="E7" s="121">
        <f>'CD Info'!J138*(1-$B$29)</f>
        <v>5.7284531928143965</v>
      </c>
      <c r="F7" s="121">
        <f>'CD Info'!J170*(1-$B$29)</f>
        <v>5.4361450097531039</v>
      </c>
      <c r="G7" s="121">
        <f>'CD Info'!J202*(1-$B$29)</f>
        <v>6.9000487316327686</v>
      </c>
      <c r="H7" s="2">
        <f>'CD Info'!J234*(1-$B$29)</f>
        <v>6.0048975875790349</v>
      </c>
      <c r="I7" s="2">
        <f>'CD Info'!J267*(1-$B$29)</f>
        <v>6.7729803125734174</v>
      </c>
      <c r="J7" s="2">
        <f>'CD Info'!J299*(1-$B$29)</f>
        <v>6.7794673871558215</v>
      </c>
    </row>
    <row r="8" spans="1:10" x14ac:dyDescent="0.25">
      <c r="A8">
        <v>7</v>
      </c>
      <c r="B8" s="121">
        <f>'CD Info'!J43*(1-$B$29)</f>
        <v>10.150611125216015</v>
      </c>
      <c r="C8" s="121">
        <f>'CD Info'!J75*(1-$B$29)</f>
        <v>10.002366378075759</v>
      </c>
      <c r="D8" s="121">
        <f>'CD Info'!J107*(1-$B$29)</f>
        <v>10.836430470664943</v>
      </c>
      <c r="E8" s="121">
        <f>'CD Info'!J139*(1-$B$29)</f>
        <v>5.2603204365218224</v>
      </c>
      <c r="F8" s="121">
        <f>'CD Info'!J171*(1-$B$29)</f>
        <v>5.0007585049311025</v>
      </c>
      <c r="G8" s="121">
        <f>'CD Info'!J203*(1-$B$29)</f>
        <v>6.2584442772042621</v>
      </c>
      <c r="H8" s="2">
        <f>'CD Info'!J235*(1-$B$29)</f>
        <v>5.4828738582359353</v>
      </c>
      <c r="I8" s="2">
        <f>'CD Info'!J268*(1-$B$29)</f>
        <v>6.2163852499383427</v>
      </c>
      <c r="J8" s="2">
        <f>'CD Info'!J300*(1-$B$29)</f>
        <v>6.1009953116115101</v>
      </c>
    </row>
    <row r="9" spans="1:10" x14ac:dyDescent="0.25">
      <c r="A9">
        <v>8</v>
      </c>
      <c r="B9" s="121">
        <f>'CD Info'!J44*(1-$B$29)</f>
        <v>9.2439091808635876</v>
      </c>
      <c r="C9" s="121">
        <f>'CD Info'!J76*(1-$B$29)</f>
        <v>9.3702489617123437</v>
      </c>
      <c r="D9" s="121">
        <f>'CD Info'!J108*(1-$B$29)</f>
        <v>10.02229035461032</v>
      </c>
      <c r="E9" s="121">
        <f>'CD Info'!J140*(1-$B$29)</f>
        <v>4.8605032140999294</v>
      </c>
      <c r="F9" s="121">
        <f>'CD Info'!J172*(1-$B$29)</f>
        <v>4.5777062522809207</v>
      </c>
      <c r="G9" s="121">
        <f>'CD Info'!J204*(1-$B$29)</f>
        <v>5.744722992848172</v>
      </c>
      <c r="H9" s="2">
        <f>'CD Info'!J236*(1-$B$29)</f>
        <v>5.0052332376526278</v>
      </c>
      <c r="I9" s="2">
        <f>'CD Info'!J269*(1-$B$29)</f>
        <v>5.6927879559659322</v>
      </c>
      <c r="J9" s="2">
        <f>'CD Info'!J301*(1-$B$29)</f>
        <v>5.5897934873868369</v>
      </c>
    </row>
    <row r="10" spans="1:10" x14ac:dyDescent="0.25">
      <c r="A10">
        <v>9</v>
      </c>
      <c r="B10" s="121">
        <f>'CD Info'!J45*(1-$B$29)</f>
        <v>8.5241453068150843</v>
      </c>
      <c r="C10" s="121">
        <f>'CD Info'!J77*(1-$B$29)</f>
        <v>8.7031214878400149</v>
      </c>
      <c r="D10" s="121">
        <f>'CD Info'!J109*(1-$B$29)</f>
        <v>9.3536233811590197</v>
      </c>
      <c r="E10" s="121">
        <f>'CD Info'!J141*(1-$B$29)</f>
        <v>4.5198270047270634</v>
      </c>
      <c r="F10" s="121">
        <f>'CD Info'!J173*(1-$B$29)</f>
        <v>4.2901769388742057</v>
      </c>
      <c r="G10" s="121">
        <f>'CD Info'!J205*(1-$B$29)</f>
        <v>5.396066589266252</v>
      </c>
      <c r="H10" s="2">
        <f>'CD Info'!J237*(1-$B$29)</f>
        <v>4.6222447994116411</v>
      </c>
      <c r="I10" s="2">
        <f>'CD Info'!J270*(1-$B$29)</f>
        <v>5.3078374443531358</v>
      </c>
      <c r="J10" s="2">
        <f>'CD Info'!J302*(1-$B$29)</f>
        <v>5.1343467195398276</v>
      </c>
    </row>
    <row r="11" spans="1:10" x14ac:dyDescent="0.25">
      <c r="A11">
        <v>10</v>
      </c>
      <c r="B11" s="121">
        <f>'CD Info'!J46*(1-$B$29)</f>
        <v>7.9138378457819947</v>
      </c>
      <c r="C11" s="121">
        <f>'CD Info'!J78*(1-$B$29)</f>
        <v>8.1522279226943386</v>
      </c>
      <c r="D11" s="121">
        <f>'CD Info'!J110*(1-$B$29)</f>
        <v>8.822297996614763</v>
      </c>
      <c r="E11" s="121">
        <f>'CD Info'!J142*(1-$B$29)</f>
        <v>4.2742729630127583</v>
      </c>
      <c r="F11" s="121">
        <f>'CD Info'!J174*(1-$B$29)</f>
        <v>3.9816277882664299</v>
      </c>
      <c r="G11" s="121">
        <f>'CD Info'!J206*(1-$B$29)</f>
        <v>5.0141689983292705</v>
      </c>
      <c r="H11" s="2">
        <f>'CD Info'!J238*(1-$B$29)</f>
        <v>4.3467693927953048</v>
      </c>
      <c r="I11" s="2">
        <f>'CD Info'!J271*(1-$B$29)</f>
        <v>4.9151470295080104</v>
      </c>
      <c r="J11" s="2">
        <f>'CD Info'!J303*(1-$B$29)</f>
        <v>4.7210011653935284</v>
      </c>
    </row>
    <row r="12" spans="1:10" x14ac:dyDescent="0.25">
      <c r="A12">
        <v>11</v>
      </c>
      <c r="B12" s="121">
        <f>'CD Info'!J47*(1-$B$29)</f>
        <v>7.3972547102596922</v>
      </c>
      <c r="C12" s="121">
        <f>'CD Info'!J79*(1-$B$29)</f>
        <v>7.6791949920660407</v>
      </c>
      <c r="D12" s="121">
        <f>'CD Info'!J111*(1-$B$29)</f>
        <v>8.2171945270786892</v>
      </c>
      <c r="E12" s="121">
        <f>'CD Info'!J143*(1-$B$29)</f>
        <v>4.0100904917968476</v>
      </c>
      <c r="F12" s="121">
        <f>'CD Info'!J175*(1-$B$29)</f>
        <v>3.7319355828386214</v>
      </c>
      <c r="G12" s="121">
        <f>'CD Info'!J207*(1-$B$29)</f>
        <v>4.6730296583489341</v>
      </c>
      <c r="H12" s="2">
        <f>'CD Info'!J239*(1-$B$29)</f>
        <v>4.0323442264863072</v>
      </c>
      <c r="I12" s="2">
        <f>'CD Info'!J272*(1-$B$29)</f>
        <v>4.6190160063879979</v>
      </c>
      <c r="J12" s="2">
        <f>'CD Info'!J304*(1-$B$29)</f>
        <v>4.3861984712491484</v>
      </c>
    </row>
    <row r="13" spans="1:10" x14ac:dyDescent="0.25">
      <c r="A13">
        <v>12</v>
      </c>
      <c r="B13" s="121">
        <f>'CD Info'!J48*(1-$B$29)</f>
        <v>6.9226640496867597</v>
      </c>
      <c r="C13" s="121">
        <f>'CD Info'!J80*(1-$B$29)</f>
        <v>7.2409826768209102</v>
      </c>
      <c r="D13" s="121">
        <f>'CD Info'!J112*(1-$B$29)</f>
        <v>7.80890101515228</v>
      </c>
      <c r="E13" s="121">
        <f>'CD Info'!J144*(1-$B$29)</f>
        <v>3.7994394326013707</v>
      </c>
      <c r="F13" s="121">
        <f>'CD Info'!J176*(1-$B$29)</f>
        <v>3.4956779223635577</v>
      </c>
      <c r="G13" s="121">
        <f>'CD Info'!J208*(1-$B$29)</f>
        <v>4.4107065258700517</v>
      </c>
      <c r="H13" s="2">
        <f>'CD Info'!J240*(1-$B$29)</f>
        <v>3.7605573315880592</v>
      </c>
      <c r="I13" s="2">
        <f>'CD Info'!J273*(1-$B$29)</f>
        <v>4.3756745997199689</v>
      </c>
      <c r="J13" s="2">
        <f>'CD Info'!J305*(1-$B$29)</f>
        <v>4.0733386668598532</v>
      </c>
    </row>
    <row r="14" spans="1:10" x14ac:dyDescent="0.25">
      <c r="A14">
        <v>13</v>
      </c>
      <c r="B14" s="121">
        <f>'CD Info'!J49*(1-$B$29)</f>
        <v>6.4335073824268276</v>
      </c>
      <c r="C14" s="121">
        <f>'CD Info'!J81*(1-$B$29)</f>
        <v>6.8395996731116275</v>
      </c>
      <c r="D14" s="121">
        <f>'CD Info'!J113*(1-$B$29)</f>
        <v>7.4312976075495198</v>
      </c>
      <c r="E14" s="121">
        <f>'CD Info'!J145*(1-$B$29)</f>
        <v>3.5658595074474739</v>
      </c>
      <c r="F14" s="121">
        <f>'CD Info'!J177*(1-$B$29)</f>
        <v>3.343060777531655</v>
      </c>
      <c r="G14" s="121">
        <f>'CD Info'!J209*(1-$B$29)</f>
        <v>4.2062234976154436</v>
      </c>
      <c r="H14" s="2">
        <f>'CD Info'!J241*(1-$B$29)</f>
        <v>3.5871870272224551</v>
      </c>
      <c r="I14" s="2">
        <f>'CD Info'!J274*(1-$B$29)</f>
        <v>4.1496775070583993</v>
      </c>
      <c r="J14" s="2">
        <f>'CD Info'!J306*(1-$B$29)</f>
        <v>3.8118124596933423</v>
      </c>
    </row>
    <row r="15" spans="1:10" x14ac:dyDescent="0.25">
      <c r="A15">
        <v>14</v>
      </c>
      <c r="B15" s="121">
        <f>'CD Info'!J50*(1-$B$29)</f>
        <v>6.1305914305708207</v>
      </c>
      <c r="C15" s="121">
        <f>'CD Info'!J82*(1-$B$29)</f>
        <v>6.8338925294193018</v>
      </c>
      <c r="D15" s="121">
        <f>'CD Info'!J114*(1-$B$29)</f>
        <v>7.0391540794809826</v>
      </c>
      <c r="E15" s="121">
        <f>'CD Info'!J146*(1-$B$29)</f>
        <v>3.3924855623775514</v>
      </c>
      <c r="F15" s="121">
        <f>'CD Info'!J178*(1-$B$29)</f>
        <v>3.1731599386585336</v>
      </c>
      <c r="G15" s="121">
        <f>'CD Info'!J210*(1-$B$29)</f>
        <v>3.9399158800563385</v>
      </c>
      <c r="H15" s="2">
        <f>'CD Info'!J242*(1-$B$29)</f>
        <v>3.3853291174453046</v>
      </c>
      <c r="I15" s="2">
        <f>'CD Info'!J275*(1-$B$29)</f>
        <v>3.9380574284530834</v>
      </c>
      <c r="J15" s="2">
        <f>'CD Info'!J307*(1-$B$29)</f>
        <v>3.577755052837317</v>
      </c>
    </row>
    <row r="16" spans="1:10" x14ac:dyDescent="0.25">
      <c r="A16">
        <v>15</v>
      </c>
      <c r="B16" s="121">
        <f>'CD Info'!J51*(1-$B$29)</f>
        <v>5.8319761891319812</v>
      </c>
      <c r="C16" s="121">
        <f>'CD Info'!J83*(1-$B$29)</f>
        <v>6.608873385267473</v>
      </c>
      <c r="D16" s="121">
        <f>'CD Info'!J115*(1-$B$29)</f>
        <v>6.7810361413852549</v>
      </c>
      <c r="E16" s="121">
        <f>'CD Info'!J147*(1-$B$29)</f>
        <v>3.234093243779292</v>
      </c>
      <c r="F16" s="121">
        <f>'CD Info'!J179*(1-$B$29)</f>
        <v>3.0180144841310756</v>
      </c>
      <c r="G16" s="121">
        <f>'CD Info'!J211*(1-$B$29)</f>
        <v>3.7300598164047263</v>
      </c>
      <c r="H16" s="2">
        <f>'CD Info'!J243*(1-$B$29)</f>
        <v>3.1959124701485799</v>
      </c>
      <c r="I16" s="2">
        <f>'CD Info'!J276*(1-$B$29)</f>
        <v>3.7401468095828858</v>
      </c>
      <c r="J16" s="2">
        <f>'CD Info'!J308*(1-$B$29)</f>
        <v>3.376652597772523</v>
      </c>
    </row>
    <row r="17" spans="1:10" x14ac:dyDescent="0.25">
      <c r="A17">
        <v>16</v>
      </c>
      <c r="B17" s="121">
        <f>'CD Info'!J52*(1-$B$29)</f>
        <v>5.5988089650165085</v>
      </c>
      <c r="C17" s="121">
        <f>'CD Info'!J84*(1-$B$29)</f>
        <v>6.3462203711817775</v>
      </c>
      <c r="D17" s="121">
        <f>'CD Info'!J116*(1-$B$29)</f>
        <v>6.4609728044803312</v>
      </c>
      <c r="E17" s="121">
        <f>'CD Info'!J148*(1-$B$29)</f>
        <v>3.0758981866365938</v>
      </c>
      <c r="F17" s="121">
        <f>'CD Info'!J180*(1-$B$29)</f>
        <v>2.8714858772336931</v>
      </c>
      <c r="G17" s="121">
        <f>'CD Info'!J212*(1-$B$29)</f>
        <v>3.5706953729009712</v>
      </c>
      <c r="H17" s="2">
        <f>'CD Info'!J244*(1-$B$29)</f>
        <v>3.0473140497024982</v>
      </c>
      <c r="I17" s="2">
        <f>'CD Info'!J277*(1-$B$29)</f>
        <v>3.5499636829272481</v>
      </c>
      <c r="J17" s="2">
        <f>'CD Info'!J309*(1-$B$29)</f>
        <v>3.1906993622953728</v>
      </c>
    </row>
    <row r="18" spans="1:10" x14ac:dyDescent="0.25">
      <c r="A18">
        <v>17</v>
      </c>
      <c r="B18" s="121">
        <f>'CD Info'!J53*(1-$B$29)</f>
        <v>5.2647923912397445</v>
      </c>
      <c r="C18" s="121">
        <f>'CD Info'!J85*(1-$B$29)</f>
        <v>6.19613490224872</v>
      </c>
      <c r="D18" s="121">
        <f>'CD Info'!J117*(1-$B$29)</f>
        <v>6.254780636346398</v>
      </c>
      <c r="E18" s="121">
        <f>'CD Info'!J149*(1-$B$29)</f>
        <v>2.9359810370082027</v>
      </c>
      <c r="F18" s="121">
        <f>'CD Info'!J181*(1-$B$29)</f>
        <v>2.7195039838380577</v>
      </c>
      <c r="G18" s="121">
        <f>'CD Info'!J213*(1-$B$29)</f>
        <v>3.4496311996951246</v>
      </c>
      <c r="H18" s="2">
        <f>'CD Info'!J245*(1-$B$29)</f>
        <v>2.918429949150668</v>
      </c>
      <c r="I18" s="2">
        <f>'CD Info'!J278*(1-$B$29)</f>
        <v>3.4240752061732267</v>
      </c>
      <c r="J18" s="2">
        <f>'CD Info'!J310*(1-$B$29)</f>
        <v>3.0116389930436451</v>
      </c>
    </row>
    <row r="19" spans="1:10" x14ac:dyDescent="0.25">
      <c r="A19">
        <v>18</v>
      </c>
      <c r="B19" s="121">
        <f>'CD Info'!J54*(1-$B$29)</f>
        <v>5.0060569697961874</v>
      </c>
      <c r="C19" s="121">
        <f>'CD Info'!J86*(1-$B$29)</f>
        <v>5.9105562112880969</v>
      </c>
      <c r="D19" s="121">
        <f>'CD Info'!J118*(1-$B$29)</f>
        <v>6.0750187749662254</v>
      </c>
      <c r="E19" s="121">
        <f>'CD Info'!J150*(1-$B$29)</f>
        <v>2.8157690763375083</v>
      </c>
      <c r="F19" s="121">
        <f>'CD Info'!J182*(1-$B$29)</f>
        <v>2.590178440817736</v>
      </c>
      <c r="G19" s="121">
        <f>'CD Info'!J214*(1-$B$29)</f>
        <v>3.2735662063771604</v>
      </c>
      <c r="H19" s="2">
        <f>'CD Info'!J246*(1-$B$29)</f>
        <v>2.8512590644241311</v>
      </c>
      <c r="I19" s="2">
        <f>'CD Info'!J279*(1-$B$29)</f>
        <v>3.2741992173863563</v>
      </c>
      <c r="J19" s="2">
        <f>'CD Info'!J311*(1-$B$29)</f>
        <v>2.8737099585378458</v>
      </c>
    </row>
    <row r="20" spans="1:10" x14ac:dyDescent="0.25">
      <c r="A20">
        <v>19</v>
      </c>
      <c r="B20" s="121">
        <f>'CD Info'!J55*(1-$B$29)</f>
        <v>4.789884522347295</v>
      </c>
      <c r="C20" s="121">
        <f>'CD Info'!J87*(1-$B$29)</f>
        <v>5.8583585685140953</v>
      </c>
      <c r="D20" s="121">
        <f>'CD Info'!J119*(1-$B$29)</f>
        <v>5.7855368174316864</v>
      </c>
      <c r="E20" s="121">
        <f>'CD Info'!J151*(1-$B$29)</f>
        <v>2.6970842618485835</v>
      </c>
      <c r="F20" s="121">
        <f>'CD Info'!J183*(1-$B$29)</f>
        <v>2.5146745338920686</v>
      </c>
      <c r="G20" s="121">
        <f>'CD Info'!J215*(1-$B$29)</f>
        <v>3.1304389171877536</v>
      </c>
      <c r="H20" s="2">
        <f>'CD Info'!J247*(1-$B$29)</f>
        <v>2.7781251370912892</v>
      </c>
      <c r="I20" s="2">
        <f>'CD Info'!J280*(1-$B$29)</f>
        <v>3.1394948374878888</v>
      </c>
      <c r="J20" s="2">
        <f>'CD Info'!J312*(1-$B$29)</f>
        <v>2.735149650971648</v>
      </c>
    </row>
    <row r="21" spans="1:10" x14ac:dyDescent="0.25">
      <c r="B21" s="121"/>
    </row>
    <row r="24" spans="1:10" x14ac:dyDescent="0.25">
      <c r="A24" s="29" t="s">
        <v>193</v>
      </c>
      <c r="B24" s="29" t="s">
        <v>196</v>
      </c>
    </row>
    <row r="25" spans="1:10" x14ac:dyDescent="0.25">
      <c r="A25" s="29" t="str">
        <f>'CD Info'!A8</f>
        <v>GCC Risk Default</v>
      </c>
      <c r="B25" s="30">
        <f>'GCC Matrix'!C50</f>
        <v>0.2</v>
      </c>
    </row>
    <row r="26" spans="1:10" x14ac:dyDescent="0.25">
      <c r="A26" s="29" t="s">
        <v>194</v>
      </c>
      <c r="B26" s="30">
        <f>'GCC Matrix'!C51</f>
        <v>0.2</v>
      </c>
    </row>
    <row r="27" spans="1:10" x14ac:dyDescent="0.25">
      <c r="A27" s="29" t="s">
        <v>195</v>
      </c>
      <c r="B27" s="30">
        <f>'GCC Matrix'!C52</f>
        <v>0.1</v>
      </c>
    </row>
    <row r="29" spans="1:10" x14ac:dyDescent="0.25">
      <c r="A29" s="29" t="s">
        <v>185</v>
      </c>
      <c r="B29" s="30">
        <f>SUM(B25:B27)</f>
        <v>0.5</v>
      </c>
    </row>
  </sheetData>
  <sheetProtection algorithmName="SHA-512" hashValue="EOoMmE7/7fiYnXbvGETxoUEZ+NwVpggbsW+mI+ZB2HjKLoeo8d+xha88+tBdTkIDNHhJ9NFwll+tXcqc2Otv1w==" saltValue="d9BS2T+lbq4WlNCS6iKQY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32"/>
  <sheetViews>
    <sheetView workbookViewId="0">
      <selection activeCell="J6" sqref="J6"/>
    </sheetView>
  </sheetViews>
  <sheetFormatPr defaultRowHeight="15" x14ac:dyDescent="0.25"/>
  <sheetData>
    <row r="2" spans="1:2" x14ac:dyDescent="0.25">
      <c r="A2" t="s">
        <v>66</v>
      </c>
      <c r="B2" t="s">
        <v>67</v>
      </c>
    </row>
    <row r="4" spans="1:2" x14ac:dyDescent="0.25">
      <c r="A4" t="s">
        <v>68</v>
      </c>
      <c r="B4" t="s">
        <v>69</v>
      </c>
    </row>
    <row r="5" spans="1:2" x14ac:dyDescent="0.25">
      <c r="B5" t="s">
        <v>70</v>
      </c>
    </row>
    <row r="8" spans="1:2" x14ac:dyDescent="0.25">
      <c r="A8" t="s">
        <v>71</v>
      </c>
    </row>
    <row r="9" spans="1:2" x14ac:dyDescent="0.25">
      <c r="A9" s="43" t="s">
        <v>72</v>
      </c>
    </row>
    <row r="11" spans="1:2" x14ac:dyDescent="0.25">
      <c r="A11" t="s">
        <v>73</v>
      </c>
    </row>
    <row r="12" spans="1:2" x14ac:dyDescent="0.25">
      <c r="A12" s="44" t="s">
        <v>238</v>
      </c>
    </row>
    <row r="13" spans="1:2" x14ac:dyDescent="0.25">
      <c r="A13" s="44" t="s">
        <v>74</v>
      </c>
    </row>
    <row r="14" spans="1:2" x14ac:dyDescent="0.25">
      <c r="A14" t="s">
        <v>239</v>
      </c>
    </row>
    <row r="15" spans="1:2" x14ac:dyDescent="0.25">
      <c r="A15" t="s">
        <v>75</v>
      </c>
    </row>
    <row r="17" spans="1:1" x14ac:dyDescent="0.25">
      <c r="A17" t="s">
        <v>76</v>
      </c>
    </row>
    <row r="18" spans="1:1" x14ac:dyDescent="0.25">
      <c r="A18" s="44" t="s">
        <v>77</v>
      </c>
    </row>
    <row r="19" spans="1:1" x14ac:dyDescent="0.25">
      <c r="A19" s="44" t="s">
        <v>78</v>
      </c>
    </row>
    <row r="20" spans="1:1" x14ac:dyDescent="0.25">
      <c r="A20" t="s">
        <v>79</v>
      </c>
    </row>
    <row r="21" spans="1:1" x14ac:dyDescent="0.25">
      <c r="A21" t="s">
        <v>80</v>
      </c>
    </row>
    <row r="23" spans="1:1" x14ac:dyDescent="0.25">
      <c r="A23" t="s">
        <v>81</v>
      </c>
    </row>
    <row r="24" spans="1:1" x14ac:dyDescent="0.25">
      <c r="A24" s="44" t="s">
        <v>82</v>
      </c>
    </row>
    <row r="25" spans="1:1" x14ac:dyDescent="0.25">
      <c r="A25" s="44" t="s">
        <v>83</v>
      </c>
    </row>
    <row r="26" spans="1:1" x14ac:dyDescent="0.25">
      <c r="A26" t="s">
        <v>84</v>
      </c>
    </row>
    <row r="28" spans="1:1" x14ac:dyDescent="0.25">
      <c r="A28" t="s">
        <v>85</v>
      </c>
    </row>
    <row r="29" spans="1:1" x14ac:dyDescent="0.25">
      <c r="A29" s="44" t="s">
        <v>86</v>
      </c>
    </row>
    <row r="30" spans="1:1" x14ac:dyDescent="0.25">
      <c r="A30" t="s">
        <v>87</v>
      </c>
    </row>
    <row r="31" spans="1:1" x14ac:dyDescent="0.25">
      <c r="A31" s="44" t="s">
        <v>88</v>
      </c>
    </row>
    <row r="32" spans="1:1" x14ac:dyDescent="0.25">
      <c r="A32" t="s">
        <v>89</v>
      </c>
    </row>
  </sheetData>
  <sheetProtection algorithmName="SHA-512" hashValue="0v2R4WxzJjd9PERFLwv5aMlkGdo670xEHV6rkdRfnAdoUZvz/M4HgES4PH2KMviScd2Luc+YRHUiWvzt6etNbQ==" saltValue="/kQFQD2w7nSV08lNuOV/1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8"/>
  <sheetViews>
    <sheetView workbookViewId="0">
      <selection activeCell="F20" sqref="F20"/>
    </sheetView>
  </sheetViews>
  <sheetFormatPr defaultRowHeight="15" x14ac:dyDescent="0.25"/>
  <cols>
    <col min="1" max="1" width="17.42578125" bestFit="1" customWidth="1"/>
    <col min="2" max="2" width="27" customWidth="1"/>
    <col min="3" max="3" width="40.7109375" bestFit="1" customWidth="1"/>
  </cols>
  <sheetData>
    <row r="1" spans="1:6" x14ac:dyDescent="0.25">
      <c r="B1" t="s">
        <v>90</v>
      </c>
    </row>
    <row r="2" spans="1:6" x14ac:dyDescent="0.25">
      <c r="B2" t="s">
        <v>91</v>
      </c>
    </row>
    <row r="3" spans="1:6" x14ac:dyDescent="0.25">
      <c r="A3" s="45" t="s">
        <v>92</v>
      </c>
      <c r="B3" s="45" t="s">
        <v>93</v>
      </c>
      <c r="C3" s="45" t="s">
        <v>94</v>
      </c>
      <c r="D3" s="46"/>
      <c r="E3" s="46"/>
      <c r="F3" s="46"/>
    </row>
    <row r="4" spans="1:6" x14ac:dyDescent="0.25">
      <c r="A4" s="47">
        <v>70</v>
      </c>
      <c r="B4" s="48" t="s">
        <v>95</v>
      </c>
      <c r="C4" t="s">
        <v>50</v>
      </c>
    </row>
    <row r="5" spans="1:6" x14ac:dyDescent="0.25">
      <c r="A5" s="47">
        <v>14</v>
      </c>
      <c r="B5" s="48" t="s">
        <v>96</v>
      </c>
      <c r="C5" t="s">
        <v>50</v>
      </c>
    </row>
    <row r="6" spans="1:6" x14ac:dyDescent="0.25">
      <c r="A6" s="47">
        <v>4</v>
      </c>
      <c r="B6" s="48" t="s">
        <v>97</v>
      </c>
      <c r="C6" t="s">
        <v>50</v>
      </c>
    </row>
    <row r="7" spans="1:6" x14ac:dyDescent="0.25">
      <c r="A7" s="47">
        <v>9</v>
      </c>
      <c r="B7" s="48" t="s">
        <v>98</v>
      </c>
      <c r="C7" t="s">
        <v>50</v>
      </c>
    </row>
    <row r="8" spans="1:6" x14ac:dyDescent="0.25">
      <c r="A8" s="47">
        <v>52</v>
      </c>
      <c r="B8" s="48" t="s">
        <v>99</v>
      </c>
      <c r="C8" t="s">
        <v>100</v>
      </c>
    </row>
    <row r="9" spans="1:6" x14ac:dyDescent="0.25">
      <c r="A9" s="47">
        <v>36</v>
      </c>
      <c r="B9" s="48" t="s">
        <v>101</v>
      </c>
      <c r="C9" t="s">
        <v>100</v>
      </c>
    </row>
    <row r="10" spans="1:6" x14ac:dyDescent="0.25">
      <c r="A10" s="47">
        <v>58</v>
      </c>
      <c r="B10" s="48" t="s">
        <v>102</v>
      </c>
      <c r="C10" t="s">
        <v>100</v>
      </c>
    </row>
    <row r="11" spans="1:6" x14ac:dyDescent="0.25">
      <c r="A11" s="47">
        <v>1</v>
      </c>
      <c r="B11" s="48" t="s">
        <v>103</v>
      </c>
      <c r="C11" t="s">
        <v>100</v>
      </c>
    </row>
    <row r="12" spans="1:6" x14ac:dyDescent="0.25">
      <c r="A12" s="47">
        <v>17</v>
      </c>
      <c r="B12" s="48" t="s">
        <v>104</v>
      </c>
      <c r="C12" t="s">
        <v>100</v>
      </c>
    </row>
    <row r="13" spans="1:6" x14ac:dyDescent="0.25">
      <c r="A13" s="47">
        <v>34</v>
      </c>
      <c r="B13" s="48" t="s">
        <v>105</v>
      </c>
      <c r="C13" t="s">
        <v>100</v>
      </c>
    </row>
    <row r="14" spans="1:6" x14ac:dyDescent="0.25">
      <c r="A14" s="47">
        <v>32</v>
      </c>
      <c r="B14" s="48" t="s">
        <v>106</v>
      </c>
      <c r="C14" t="s">
        <v>100</v>
      </c>
    </row>
    <row r="15" spans="1:6" x14ac:dyDescent="0.25">
      <c r="A15" s="47">
        <v>31</v>
      </c>
      <c r="B15" s="48" t="s">
        <v>107</v>
      </c>
      <c r="C15" t="s">
        <v>100</v>
      </c>
    </row>
    <row r="16" spans="1:6" x14ac:dyDescent="0.25">
      <c r="A16" s="47">
        <v>48</v>
      </c>
      <c r="B16" s="48" t="s">
        <v>108</v>
      </c>
      <c r="C16" t="s">
        <v>100</v>
      </c>
    </row>
    <row r="17" spans="1:3" x14ac:dyDescent="0.25">
      <c r="A17" s="47">
        <v>39</v>
      </c>
      <c r="B17" s="48" t="s">
        <v>109</v>
      </c>
      <c r="C17" t="s">
        <v>100</v>
      </c>
    </row>
    <row r="18" spans="1:3" x14ac:dyDescent="0.25">
      <c r="A18" s="47">
        <v>41</v>
      </c>
      <c r="B18" s="48" t="s">
        <v>110</v>
      </c>
      <c r="C18" t="s">
        <v>100</v>
      </c>
    </row>
    <row r="19" spans="1:3" ht="30" x14ac:dyDescent="0.25">
      <c r="A19" s="47">
        <v>38</v>
      </c>
      <c r="B19" s="48" t="s">
        <v>111</v>
      </c>
      <c r="C19" t="s">
        <v>100</v>
      </c>
    </row>
    <row r="20" spans="1:3" x14ac:dyDescent="0.25">
      <c r="A20" s="47">
        <v>5</v>
      </c>
      <c r="B20" s="48" t="s">
        <v>112</v>
      </c>
      <c r="C20" t="s">
        <v>100</v>
      </c>
    </row>
    <row r="21" spans="1:3" x14ac:dyDescent="0.25">
      <c r="A21" s="47">
        <v>37</v>
      </c>
      <c r="B21" s="48" t="s">
        <v>113</v>
      </c>
      <c r="C21" t="s">
        <v>100</v>
      </c>
    </row>
    <row r="22" spans="1:3" x14ac:dyDescent="0.25">
      <c r="A22" s="47">
        <v>24</v>
      </c>
      <c r="B22" s="48" t="s">
        <v>114</v>
      </c>
      <c r="C22" t="s">
        <v>100</v>
      </c>
    </row>
    <row r="23" spans="1:3" x14ac:dyDescent="0.25">
      <c r="A23" s="47">
        <v>27</v>
      </c>
      <c r="B23" s="48" t="s">
        <v>115</v>
      </c>
      <c r="C23" t="s">
        <v>100</v>
      </c>
    </row>
    <row r="24" spans="1:3" x14ac:dyDescent="0.25">
      <c r="A24" s="47">
        <v>56</v>
      </c>
      <c r="B24" s="48" t="s">
        <v>116</v>
      </c>
      <c r="C24" t="s">
        <v>100</v>
      </c>
    </row>
    <row r="25" spans="1:3" x14ac:dyDescent="0.25">
      <c r="A25" s="47">
        <v>19</v>
      </c>
      <c r="B25" s="48" t="s">
        <v>117</v>
      </c>
      <c r="C25" t="s">
        <v>118</v>
      </c>
    </row>
    <row r="26" spans="1:3" x14ac:dyDescent="0.25">
      <c r="A26" s="47">
        <v>28</v>
      </c>
      <c r="B26" s="48" t="s">
        <v>119</v>
      </c>
      <c r="C26" t="s">
        <v>118</v>
      </c>
    </row>
    <row r="27" spans="1:3" x14ac:dyDescent="0.25">
      <c r="A27" s="47">
        <v>49</v>
      </c>
      <c r="B27" s="48" t="s">
        <v>120</v>
      </c>
      <c r="C27" t="s">
        <v>118</v>
      </c>
    </row>
    <row r="28" spans="1:3" x14ac:dyDescent="0.25">
      <c r="A28" s="47">
        <v>42</v>
      </c>
      <c r="B28" s="48" t="s">
        <v>121</v>
      </c>
      <c r="C28" t="s">
        <v>118</v>
      </c>
    </row>
    <row r="29" spans="1:3" x14ac:dyDescent="0.25">
      <c r="A29" s="47">
        <v>63</v>
      </c>
      <c r="B29" s="48" t="s">
        <v>122</v>
      </c>
      <c r="C29" t="s">
        <v>118</v>
      </c>
    </row>
    <row r="30" spans="1:3" x14ac:dyDescent="0.25">
      <c r="A30" s="47">
        <v>12</v>
      </c>
      <c r="B30" s="48" t="s">
        <v>123</v>
      </c>
      <c r="C30" t="s">
        <v>118</v>
      </c>
    </row>
    <row r="31" spans="1:3" x14ac:dyDescent="0.25">
      <c r="A31" s="47">
        <v>74</v>
      </c>
      <c r="B31" s="48" t="s">
        <v>124</v>
      </c>
      <c r="C31" t="s">
        <v>118</v>
      </c>
    </row>
    <row r="32" spans="1:3" x14ac:dyDescent="0.25">
      <c r="A32" s="47">
        <v>10</v>
      </c>
      <c r="B32" s="48" t="s">
        <v>125</v>
      </c>
      <c r="C32" t="s">
        <v>118</v>
      </c>
    </row>
    <row r="33" spans="1:3" x14ac:dyDescent="0.25">
      <c r="A33" s="47">
        <v>65</v>
      </c>
      <c r="B33" s="48" t="s">
        <v>126</v>
      </c>
      <c r="C33" t="s">
        <v>118</v>
      </c>
    </row>
    <row r="34" spans="1:3" x14ac:dyDescent="0.25">
      <c r="A34" s="47">
        <v>26</v>
      </c>
      <c r="B34" s="48" t="s">
        <v>127</v>
      </c>
      <c r="C34" t="s">
        <v>128</v>
      </c>
    </row>
    <row r="35" spans="1:3" x14ac:dyDescent="0.25">
      <c r="A35" s="47">
        <v>21</v>
      </c>
      <c r="B35" s="48" t="s">
        <v>129</v>
      </c>
      <c r="C35" t="s">
        <v>128</v>
      </c>
    </row>
    <row r="36" spans="1:3" x14ac:dyDescent="0.25">
      <c r="A36" s="47">
        <v>35</v>
      </c>
      <c r="B36" s="48" t="s">
        <v>130</v>
      </c>
      <c r="C36" t="s">
        <v>128</v>
      </c>
    </row>
    <row r="37" spans="1:3" x14ac:dyDescent="0.25">
      <c r="A37" s="47">
        <v>44</v>
      </c>
      <c r="B37" s="48" t="s">
        <v>131</v>
      </c>
      <c r="C37" t="s">
        <v>128</v>
      </c>
    </row>
    <row r="38" spans="1:3" x14ac:dyDescent="0.25">
      <c r="A38" s="47">
        <v>73</v>
      </c>
      <c r="B38" s="48" t="s">
        <v>132</v>
      </c>
      <c r="C38" t="s">
        <v>56</v>
      </c>
    </row>
    <row r="39" spans="1:3" x14ac:dyDescent="0.25">
      <c r="A39" s="47">
        <v>66</v>
      </c>
      <c r="B39" s="48" t="s">
        <v>133</v>
      </c>
      <c r="C39" t="s">
        <v>56</v>
      </c>
    </row>
    <row r="40" spans="1:3" x14ac:dyDescent="0.25">
      <c r="A40" s="47">
        <v>23</v>
      </c>
      <c r="B40" s="48" t="s">
        <v>134</v>
      </c>
      <c r="C40" t="s">
        <v>56</v>
      </c>
    </row>
    <row r="41" spans="1:3" x14ac:dyDescent="0.25">
      <c r="A41" s="47">
        <v>69</v>
      </c>
      <c r="B41" s="48" t="s">
        <v>135</v>
      </c>
      <c r="C41" t="s">
        <v>56</v>
      </c>
    </row>
    <row r="42" spans="1:3" x14ac:dyDescent="0.25">
      <c r="A42" s="47">
        <v>3</v>
      </c>
      <c r="B42" s="48" t="s">
        <v>136</v>
      </c>
      <c r="C42" t="s">
        <v>54</v>
      </c>
    </row>
    <row r="43" spans="1:3" x14ac:dyDescent="0.25">
      <c r="A43" s="47">
        <v>50</v>
      </c>
      <c r="B43" s="48" t="s">
        <v>137</v>
      </c>
      <c r="C43" t="s">
        <v>54</v>
      </c>
    </row>
    <row r="44" spans="1:3" x14ac:dyDescent="0.25">
      <c r="A44" s="47">
        <v>43</v>
      </c>
      <c r="B44" s="48" t="s">
        <v>138</v>
      </c>
      <c r="C44" t="s">
        <v>54</v>
      </c>
    </row>
    <row r="45" spans="1:3" x14ac:dyDescent="0.25">
      <c r="A45" s="47">
        <v>47</v>
      </c>
      <c r="B45" s="48" t="s">
        <v>139</v>
      </c>
      <c r="C45" t="s">
        <v>54</v>
      </c>
    </row>
    <row r="46" spans="1:3" x14ac:dyDescent="0.25">
      <c r="A46" s="47">
        <v>72</v>
      </c>
      <c r="B46" s="48" t="s">
        <v>140</v>
      </c>
      <c r="C46" t="s">
        <v>54</v>
      </c>
    </row>
    <row r="47" spans="1:3" x14ac:dyDescent="0.25">
      <c r="A47" s="47">
        <v>75</v>
      </c>
      <c r="B47" s="48" t="s">
        <v>141</v>
      </c>
      <c r="C47" t="s">
        <v>54</v>
      </c>
    </row>
    <row r="48" spans="1:3" x14ac:dyDescent="0.25">
      <c r="A48" s="47">
        <v>40</v>
      </c>
      <c r="B48" s="48" t="s">
        <v>142</v>
      </c>
      <c r="C48" t="s">
        <v>143</v>
      </c>
    </row>
    <row r="49" spans="1:3" ht="30" x14ac:dyDescent="0.25">
      <c r="A49" s="47">
        <v>61</v>
      </c>
      <c r="B49" s="48" t="s">
        <v>144</v>
      </c>
      <c r="C49" t="s">
        <v>143</v>
      </c>
    </row>
    <row r="50" spans="1:3" x14ac:dyDescent="0.25">
      <c r="A50" s="47">
        <v>7</v>
      </c>
      <c r="B50" s="48" t="s">
        <v>145</v>
      </c>
      <c r="C50" t="s">
        <v>143</v>
      </c>
    </row>
    <row r="51" spans="1:3" x14ac:dyDescent="0.25">
      <c r="A51" s="47">
        <v>29</v>
      </c>
      <c r="B51" s="48" t="s">
        <v>146</v>
      </c>
      <c r="C51" t="s">
        <v>143</v>
      </c>
    </row>
    <row r="52" spans="1:3" x14ac:dyDescent="0.25">
      <c r="A52" s="47">
        <v>20</v>
      </c>
      <c r="B52" s="48" t="s">
        <v>147</v>
      </c>
      <c r="C52" t="s">
        <v>143</v>
      </c>
    </row>
    <row r="53" spans="1:3" x14ac:dyDescent="0.25">
      <c r="A53" s="47">
        <v>54</v>
      </c>
      <c r="B53" s="48" t="s">
        <v>148</v>
      </c>
      <c r="C53" t="s">
        <v>149</v>
      </c>
    </row>
    <row r="54" spans="1:3" x14ac:dyDescent="0.25">
      <c r="A54" s="47">
        <v>45</v>
      </c>
      <c r="B54" s="48" t="s">
        <v>150</v>
      </c>
      <c r="C54" t="s">
        <v>149</v>
      </c>
    </row>
    <row r="55" spans="1:3" x14ac:dyDescent="0.25">
      <c r="A55" s="47">
        <v>11</v>
      </c>
      <c r="B55" s="48" t="s">
        <v>151</v>
      </c>
      <c r="C55" t="s">
        <v>149</v>
      </c>
    </row>
    <row r="56" spans="1:3" x14ac:dyDescent="0.25">
      <c r="A56" s="47">
        <v>71</v>
      </c>
      <c r="B56" s="48" t="s">
        <v>152</v>
      </c>
      <c r="C56" t="s">
        <v>149</v>
      </c>
    </row>
    <row r="57" spans="1:3" x14ac:dyDescent="0.25">
      <c r="A57" s="47">
        <v>15</v>
      </c>
      <c r="B57" s="48" t="s">
        <v>153</v>
      </c>
      <c r="C57" t="s">
        <v>149</v>
      </c>
    </row>
    <row r="58" spans="1:3" x14ac:dyDescent="0.25">
      <c r="A58" s="47">
        <v>2</v>
      </c>
      <c r="B58" s="48" t="s">
        <v>154</v>
      </c>
      <c r="C58" t="s">
        <v>149</v>
      </c>
    </row>
    <row r="59" spans="1:3" x14ac:dyDescent="0.25">
      <c r="A59" s="47">
        <v>30</v>
      </c>
      <c r="B59" s="48" t="s">
        <v>155</v>
      </c>
      <c r="C59" t="s">
        <v>149</v>
      </c>
    </row>
    <row r="60" spans="1:3" x14ac:dyDescent="0.25">
      <c r="A60" s="47">
        <v>16</v>
      </c>
      <c r="B60" s="48" t="s">
        <v>156</v>
      </c>
      <c r="C60" t="s">
        <v>46</v>
      </c>
    </row>
    <row r="61" spans="1:3" x14ac:dyDescent="0.25">
      <c r="A61" s="47">
        <v>46</v>
      </c>
      <c r="B61" s="48" t="s">
        <v>157</v>
      </c>
      <c r="C61" t="s">
        <v>46</v>
      </c>
    </row>
    <row r="62" spans="1:3" x14ac:dyDescent="0.25">
      <c r="A62" s="47">
        <v>25</v>
      </c>
      <c r="B62" s="48" t="s">
        <v>158</v>
      </c>
      <c r="C62" t="s">
        <v>46</v>
      </c>
    </row>
    <row r="63" spans="1:3" x14ac:dyDescent="0.25">
      <c r="A63" s="47">
        <v>8</v>
      </c>
      <c r="B63" s="48" t="s">
        <v>159</v>
      </c>
      <c r="C63" t="s">
        <v>46</v>
      </c>
    </row>
    <row r="64" spans="1:3" x14ac:dyDescent="0.25">
      <c r="A64" s="47">
        <v>53</v>
      </c>
      <c r="B64" s="48" t="s">
        <v>160</v>
      </c>
      <c r="C64" t="s">
        <v>46</v>
      </c>
    </row>
    <row r="65" spans="1:3" x14ac:dyDescent="0.25">
      <c r="A65" s="47">
        <v>59</v>
      </c>
      <c r="B65" s="48" t="s">
        <v>161</v>
      </c>
      <c r="C65" t="s">
        <v>46</v>
      </c>
    </row>
    <row r="66" spans="1:3" x14ac:dyDescent="0.25">
      <c r="A66" s="47">
        <v>62</v>
      </c>
      <c r="B66" s="48" t="s">
        <v>162</v>
      </c>
    </row>
    <row r="67" spans="1:3" x14ac:dyDescent="0.25">
      <c r="A67" s="47">
        <v>13</v>
      </c>
      <c r="B67" s="48" t="s">
        <v>163</v>
      </c>
    </row>
    <row r="68" spans="1:3" x14ac:dyDescent="0.25">
      <c r="A68" s="47">
        <v>55</v>
      </c>
      <c r="B68" s="48" t="s">
        <v>164</v>
      </c>
    </row>
    <row r="69" spans="1:3" x14ac:dyDescent="0.25">
      <c r="A69" s="47">
        <v>67</v>
      </c>
      <c r="B69" s="48" t="s">
        <v>165</v>
      </c>
    </row>
    <row r="70" spans="1:3" x14ac:dyDescent="0.25">
      <c r="A70" s="47">
        <v>33</v>
      </c>
      <c r="B70" s="48" t="s">
        <v>166</v>
      </c>
    </row>
    <row r="71" spans="1:3" x14ac:dyDescent="0.25">
      <c r="A71" s="47">
        <v>22</v>
      </c>
      <c r="B71" s="48" t="s">
        <v>167</v>
      </c>
    </row>
    <row r="72" spans="1:3" x14ac:dyDescent="0.25">
      <c r="A72" s="47">
        <v>68</v>
      </c>
      <c r="B72" s="48" t="s">
        <v>168</v>
      </c>
    </row>
    <row r="73" spans="1:3" x14ac:dyDescent="0.25">
      <c r="A73" s="47">
        <v>51</v>
      </c>
      <c r="B73" s="48" t="s">
        <v>169</v>
      </c>
    </row>
    <row r="74" spans="1:3" x14ac:dyDescent="0.25">
      <c r="A74" s="47">
        <v>64</v>
      </c>
      <c r="B74" s="48" t="s">
        <v>170</v>
      </c>
    </row>
    <row r="75" spans="1:3" x14ac:dyDescent="0.25">
      <c r="A75" s="47">
        <v>60</v>
      </c>
      <c r="B75" s="48" t="s">
        <v>171</v>
      </c>
    </row>
    <row r="76" spans="1:3" x14ac:dyDescent="0.25">
      <c r="A76" s="47">
        <v>57</v>
      </c>
      <c r="B76" s="48" t="s">
        <v>172</v>
      </c>
    </row>
    <row r="77" spans="1:3" x14ac:dyDescent="0.25">
      <c r="A77" s="47">
        <v>18</v>
      </c>
      <c r="B77" s="48" t="s">
        <v>173</v>
      </c>
    </row>
    <row r="78" spans="1:3" x14ac:dyDescent="0.25">
      <c r="A78" s="47">
        <v>6</v>
      </c>
      <c r="B78" s="48" t="s">
        <v>174</v>
      </c>
      <c r="C78" t="s">
        <v>175</v>
      </c>
    </row>
  </sheetData>
  <sheetProtection algorithmName="SHA-512" hashValue="Gqk3uVAnoxPlhE9jrHREdmqCXxLcGZovOkqi/l3otYtKjc5gN2Q8afjy7mae47qXguU3yVn/d3FDVZOI49yxhg==" saltValue="A/82t0lzX8sLBoUrQ6YgQ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GCC Matrix</vt:lpstr>
      <vt:lpstr>CD Info</vt:lpstr>
      <vt:lpstr>Forest LUP</vt:lpstr>
      <vt:lpstr>metadata</vt:lpstr>
      <vt:lpstr>regionLUT</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keporter</dc:creator>
  <cp:lastModifiedBy>Diaz, Alvaro ENV:EX</cp:lastModifiedBy>
  <dcterms:created xsi:type="dcterms:W3CDTF">2012-04-25T18:00:08Z</dcterms:created>
  <dcterms:modified xsi:type="dcterms:W3CDTF">2019-01-28T17:15:01Z</dcterms:modified>
</cp:coreProperties>
</file>