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40\ALVADIAZ$\Profile\Desktop\WIP Folder\BC Related\Carbon Neutral\Project Profiles\Done\Option 1A\"/>
    </mc:Choice>
  </mc:AlternateContent>
  <xr:revisionPtr revIDLastSave="0" documentId="10_ncr:100000_{AA6B345F-20DE-4BDA-819A-C443D5F3D4CA}" xr6:coauthVersionLast="31" xr6:coauthVersionMax="31" xr10:uidLastSave="{00000000-0000-0000-0000-000000000000}"/>
  <bookViews>
    <workbookView xWindow="120" yWindow="120" windowWidth="15315" windowHeight="10995" xr2:uid="{00000000-000D-0000-FFFF-FFFF00000000}"/>
  </bookViews>
  <sheets>
    <sheet name="Option 1 (Preferred)" sheetId="4" r:id="rId1"/>
    <sheet name="Option 2 (Alternative)" sheetId="8" r:id="rId2"/>
    <sheet name="Constants" sheetId="9" r:id="rId3"/>
  </sheets>
  <definedNames>
    <definedName name="biodiesel" localSheetId="1">'Option 2 (Alternative)'!#REF!</definedName>
    <definedName name="biodiesel">'Option 1 (Preferred)'!#REF!</definedName>
    <definedName name="diesel" localSheetId="1">'Option 2 (Alternative)'!#REF!</definedName>
    <definedName name="diesel">'Option 1 (Preferred)'!#REF!</definedName>
    <definedName name="ethanol" localSheetId="1">'Option 2 (Alternative)'!#REF!</definedName>
    <definedName name="ethanol">'Option 1 (Preferred)'!#REF!</definedName>
    <definedName name="gasoline" localSheetId="1">'Option 2 (Alternative)'!#REF!</definedName>
    <definedName name="gasoline">'Option 1 (Preferred)'!#REF!</definedName>
    <definedName name="natural_gas" localSheetId="1">'Option 2 (Alternative)'!#REF!</definedName>
    <definedName name="natural_gas">'Option 1 (Preferred)'!#REF!</definedName>
    <definedName name="propane" localSheetId="1">'Option 2 (Alternative)'!#REF!</definedName>
    <definedName name="propane">'Option 1 (Preferred)'!#REF!</definedName>
    <definedName name="solver_adj" localSheetId="1" hidden="1">'Option 2 (Alternative)'!#REF!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'Option 2 (Alternative)'!#REF!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0.1</definedName>
  </definedNames>
  <calcPr calcId="179017"/>
</workbook>
</file>

<file path=xl/calcChain.xml><?xml version="1.0" encoding="utf-8"?>
<calcChain xmlns="http://schemas.openxmlformats.org/spreadsheetml/2006/main">
  <c r="G125" i="4" l="1"/>
  <c r="E35" i="8" l="1"/>
  <c r="F80" i="4"/>
  <c r="D44" i="8"/>
  <c r="F125" i="4" l="1"/>
  <c r="D134" i="4" s="1"/>
  <c r="D29" i="9"/>
  <c r="D27" i="9"/>
  <c r="D71" i="4" l="1"/>
  <c r="F116" i="8" l="1"/>
  <c r="I99" i="8"/>
  <c r="I105" i="8" s="1"/>
  <c r="H99" i="8"/>
  <c r="H105" i="8" s="1"/>
  <c r="G99" i="8"/>
  <c r="G105" i="8" s="1"/>
  <c r="F99" i="8"/>
  <c r="F105" i="8" s="1"/>
  <c r="E99" i="8"/>
  <c r="E105" i="8" s="1"/>
  <c r="D99" i="8"/>
  <c r="D105" i="8" s="1"/>
  <c r="J98" i="8"/>
  <c r="J104" i="8" s="1"/>
  <c r="I98" i="8"/>
  <c r="I104" i="8" s="1"/>
  <c r="H98" i="8"/>
  <c r="H104" i="8" s="1"/>
  <c r="F98" i="8"/>
  <c r="F104" i="8" s="1"/>
  <c r="E98" i="8"/>
  <c r="E104" i="8" s="1"/>
  <c r="K104" i="8" s="1"/>
  <c r="D124" i="8" s="1"/>
  <c r="F81" i="8"/>
  <c r="J99" i="8" s="1"/>
  <c r="J105" i="8" s="1"/>
  <c r="F80" i="8"/>
  <c r="D98" i="8" s="1"/>
  <c r="D104" i="8" s="1"/>
  <c r="F53" i="8"/>
  <c r="J44" i="8"/>
  <c r="I44" i="8"/>
  <c r="I41" i="8" s="1"/>
  <c r="H44" i="8"/>
  <c r="G44" i="8"/>
  <c r="F44" i="8"/>
  <c r="E44" i="8"/>
  <c r="E42" i="8" s="1"/>
  <c r="J36" i="8"/>
  <c r="I36" i="8"/>
  <c r="H36" i="8"/>
  <c r="F36" i="8"/>
  <c r="E36" i="8"/>
  <c r="J35" i="8"/>
  <c r="I35" i="8"/>
  <c r="H35" i="8"/>
  <c r="H41" i="8" s="1"/>
  <c r="F35" i="8"/>
  <c r="F18" i="8"/>
  <c r="D36" i="8"/>
  <c r="D42" i="8" s="1"/>
  <c r="F17" i="8"/>
  <c r="D35" i="8" s="1"/>
  <c r="D41" i="8" s="1"/>
  <c r="G35" i="8"/>
  <c r="F152" i="4"/>
  <c r="D144" i="4" a="1"/>
  <c r="H144" i="4" s="1"/>
  <c r="J143" i="4"/>
  <c r="I143" i="4"/>
  <c r="H143" i="4"/>
  <c r="G143" i="4"/>
  <c r="F143" i="4"/>
  <c r="E143" i="4"/>
  <c r="D143" i="4"/>
  <c r="D140" i="4" s="1"/>
  <c r="J135" i="4"/>
  <c r="J141" i="4" s="1"/>
  <c r="I135" i="4"/>
  <c r="H135" i="4"/>
  <c r="J134" i="4"/>
  <c r="J140" i="4" s="1"/>
  <c r="I134" i="4"/>
  <c r="H134" i="4"/>
  <c r="G126" i="4"/>
  <c r="F126" i="4"/>
  <c r="D135" i="4" s="1"/>
  <c r="G135" i="4"/>
  <c r="D72" i="4" a="1"/>
  <c r="I72" i="4" s="1"/>
  <c r="J71" i="4"/>
  <c r="I71" i="4"/>
  <c r="H71" i="4"/>
  <c r="G71" i="4"/>
  <c r="F71" i="4"/>
  <c r="E71" i="4"/>
  <c r="E39" i="4"/>
  <c r="G44" i="4"/>
  <c r="I62" i="4" s="1"/>
  <c r="E44" i="4"/>
  <c r="G53" i="4" s="1"/>
  <c r="E62" i="4" s="1"/>
  <c r="E68" i="4" s="1"/>
  <c r="H42" i="8"/>
  <c r="G36" i="8"/>
  <c r="G98" i="8"/>
  <c r="G104" i="8"/>
  <c r="K105" i="8" l="1"/>
  <c r="D125" i="8" s="1"/>
  <c r="E133" i="8" s="1"/>
  <c r="D133" i="8" s="1"/>
  <c r="D44" i="4"/>
  <c r="F53" i="4" s="1"/>
  <c r="D45" i="4"/>
  <c r="H140" i="4"/>
  <c r="F41" i="8"/>
  <c r="J41" i="8"/>
  <c r="I140" i="4"/>
  <c r="G41" i="8"/>
  <c r="F62" i="4"/>
  <c r="F68" i="4" s="1"/>
  <c r="F134" i="4"/>
  <c r="F140" i="4" s="1"/>
  <c r="E134" i="4"/>
  <c r="E140" i="4" s="1"/>
  <c r="F135" i="4"/>
  <c r="E135" i="4"/>
  <c r="E141" i="4" s="1"/>
  <c r="D144" i="4"/>
  <c r="E144" i="4"/>
  <c r="G134" i="4"/>
  <c r="J144" i="4"/>
  <c r="I144" i="4"/>
  <c r="F144" i="4"/>
  <c r="G144" i="4"/>
  <c r="I42" i="8"/>
  <c r="G42" i="8"/>
  <c r="I68" i="4"/>
  <c r="G45" i="4"/>
  <c r="I63" i="4" s="1"/>
  <c r="I69" i="4" s="1"/>
  <c r="F45" i="4"/>
  <c r="H63" i="4" s="1"/>
  <c r="H69" i="4" s="1"/>
  <c r="H45" i="4"/>
  <c r="J63" i="4" s="1"/>
  <c r="J69" i="4" s="1"/>
  <c r="E45" i="4"/>
  <c r="H44" i="4"/>
  <c r="F44" i="4"/>
  <c r="F54" i="4"/>
  <c r="E41" i="8"/>
  <c r="K41" i="8" s="1"/>
  <c r="D61" i="8" s="1"/>
  <c r="G141" i="4"/>
  <c r="F42" i="8"/>
  <c r="I141" i="4"/>
  <c r="J42" i="8"/>
  <c r="G140" i="4"/>
  <c r="D141" i="4"/>
  <c r="F141" i="4"/>
  <c r="E72" i="4"/>
  <c r="F72" i="4"/>
  <c r="G72" i="4"/>
  <c r="H141" i="4"/>
  <c r="J72" i="4"/>
  <c r="H72" i="4"/>
  <c r="D72" i="4"/>
  <c r="G63" i="4" l="1"/>
  <c r="D63" i="4"/>
  <c r="H62" i="4"/>
  <c r="H68" i="4" s="1"/>
  <c r="G62" i="4"/>
  <c r="G68" i="4" s="1"/>
  <c r="D62" i="4"/>
  <c r="D68" i="4" s="1"/>
  <c r="K68" i="4" s="1"/>
  <c r="D88" i="4" s="1"/>
  <c r="J62" i="4"/>
  <c r="J68" i="4" s="1"/>
  <c r="K42" i="8"/>
  <c r="D62" i="8" s="1"/>
  <c r="E70" i="8" s="1"/>
  <c r="D70" i="8" s="1"/>
  <c r="G54" i="4"/>
  <c r="D69" i="4"/>
  <c r="G69" i="4"/>
  <c r="K140" i="4"/>
  <c r="D160" i="4" s="1"/>
  <c r="K141" i="4"/>
  <c r="D161" i="4" s="1"/>
  <c r="F63" i="4" l="1"/>
  <c r="F69" i="4" s="1"/>
  <c r="E63" i="4"/>
  <c r="E69" i="4" s="1"/>
  <c r="K69" i="4"/>
  <c r="E169" i="4"/>
  <c r="D169" i="4" s="1"/>
  <c r="D89" i="4" l="1"/>
  <c r="E97" i="4" s="1"/>
  <c r="D97" i="4" s="1"/>
</calcChain>
</file>

<file path=xl/sharedStrings.xml><?xml version="1.0" encoding="utf-8"?>
<sst xmlns="http://schemas.openxmlformats.org/spreadsheetml/2006/main" count="350" uniqueCount="126">
  <si>
    <t>Project:</t>
  </si>
  <si>
    <t>BC City:</t>
  </si>
  <si>
    <t>bold</t>
  </si>
  <si>
    <t>Participation:</t>
  </si>
  <si>
    <t>Odometre readings (km)</t>
  </si>
  <si>
    <t>Start</t>
  </si>
  <si>
    <t>End</t>
  </si>
  <si>
    <t>Distance traveled</t>
  </si>
  <si>
    <t>Gasoline (l/100km)</t>
  </si>
  <si>
    <t>Diesel (l/100km)</t>
  </si>
  <si>
    <t>Propane (l/100km)</t>
  </si>
  <si>
    <t xml:space="preserve">Natural Gas (kg/100km) </t>
  </si>
  <si>
    <t>Electricity (kWh/100km)</t>
  </si>
  <si>
    <t>Baseline</t>
  </si>
  <si>
    <t>Project</t>
  </si>
  <si>
    <t>Fuel consumption</t>
  </si>
  <si>
    <t>Gasoline (l)</t>
  </si>
  <si>
    <t>Diesel (l)</t>
  </si>
  <si>
    <t>Propane (l)</t>
  </si>
  <si>
    <t xml:space="preserve">Natural Gas (kg) </t>
  </si>
  <si>
    <t>Electricity (kWh)</t>
  </si>
  <si>
    <t>Gasoline</t>
  </si>
  <si>
    <t>Diesel</t>
  </si>
  <si>
    <t>Propane</t>
  </si>
  <si>
    <t>Natural Gas</t>
  </si>
  <si>
    <t>Electricity</t>
  </si>
  <si>
    <t>Total</t>
  </si>
  <si>
    <t>Emission factors:</t>
  </si>
  <si>
    <t>Annual travel estimates</t>
  </si>
  <si>
    <t>Average distance per vehicle (km/yr)</t>
  </si>
  <si>
    <t>Fleet size (number of vehicles)</t>
  </si>
  <si>
    <t>Per vehicle</t>
  </si>
  <si>
    <t>Emission Reduction CREDITS:</t>
  </si>
  <si>
    <t>Gasoline (l/hr)</t>
  </si>
  <si>
    <t>Diesel (l/hr)</t>
  </si>
  <si>
    <t>Propane (l/hr)</t>
  </si>
  <si>
    <t xml:space="preserve">Natural Gas (kg/hr) </t>
  </si>
  <si>
    <t>Electricity (kWh/hr)</t>
  </si>
  <si>
    <t>Average operation time per vehicle (hr/yr)</t>
  </si>
  <si>
    <t>Total operation time (hr/yr)</t>
  </si>
  <si>
    <t>Emission Factors</t>
  </si>
  <si>
    <t>Energy Source Type</t>
  </si>
  <si>
    <t>Total Emissions</t>
  </si>
  <si>
    <t>Units</t>
  </si>
  <si>
    <t>kg CO2e/l</t>
  </si>
  <si>
    <t>kg CO2e/kg</t>
  </si>
  <si>
    <t>kg CO2e / kWh</t>
  </si>
  <si>
    <t>Sources:</t>
  </si>
  <si>
    <t>Low Emission Vehicles - DRAFT</t>
  </si>
  <si>
    <t>Option 2A: Distance-based calculation</t>
  </si>
  <si>
    <t>Option 2B: Time-based calculation</t>
  </si>
  <si>
    <t>Option 1A: Distance-based calculation</t>
  </si>
  <si>
    <t>Fuel consumption rating</t>
  </si>
  <si>
    <t>City</t>
  </si>
  <si>
    <t>Highway</t>
  </si>
  <si>
    <t>Step 2: Estimate share of city driving</t>
  </si>
  <si>
    <t>Share (%)</t>
  </si>
  <si>
    <t>MJ/L</t>
  </si>
  <si>
    <t>Ethanol</t>
  </si>
  <si>
    <t>Biodiesel</t>
  </si>
  <si>
    <t>Energy Content Adjustment</t>
  </si>
  <si>
    <t>Adjustment</t>
  </si>
  <si>
    <t>Total fuel consumption</t>
  </si>
  <si>
    <t>GHG Emissions</t>
  </si>
  <si>
    <t>Biodiesel (l/100km)</t>
  </si>
  <si>
    <t>Ethanol (l/100km)</t>
  </si>
  <si>
    <t>Combined city/highway fuel consumption rating</t>
  </si>
  <si>
    <t>GHG emissions intensity (kg CO2e/100km)</t>
  </si>
  <si>
    <t>Step 1: Determine fuel consumption rating for both city and highway driving</t>
  </si>
  <si>
    <t>Sources to consult:</t>
  </si>
  <si>
    <t>Natural Resources Canada</t>
  </si>
  <si>
    <t>The Manufacturer</t>
  </si>
  <si>
    <t>If fuel consumption ratings are unavailable or otherwise inappropriate, use Option 2.</t>
  </si>
  <si>
    <t>Blends (%)</t>
  </si>
  <si>
    <t>Total distance travelled per year</t>
  </si>
  <si>
    <t>Step 6: Calculate annual baseline and project GHG emissions</t>
  </si>
  <si>
    <t>Step 7: Calculate annual avoided emissions</t>
  </si>
  <si>
    <t>Step 3: Specify renewable fuel blends if applicable</t>
  </si>
  <si>
    <t>Step 4: Calculate total fuel consumption and  emissions intensity</t>
  </si>
  <si>
    <t>Step 5: Enter annual travel estimates and fleet size</t>
  </si>
  <si>
    <t>Option 1B: Time-based calculation</t>
  </si>
  <si>
    <t>Step 1: Determine fuel consumption rating</t>
  </si>
  <si>
    <t>Step 2: Estimate share of city driving (Not applicable for Option 1B)</t>
  </si>
  <si>
    <t>Biodiesel (l/hr)</t>
  </si>
  <si>
    <t>Ethanol (l/hr)</t>
  </si>
  <si>
    <t>GHG emissions intensity (kg CO2e/hr)</t>
  </si>
  <si>
    <t>Steps 2-3: Not applicable for Option 2</t>
  </si>
  <si>
    <t>Biodiesel (l)</t>
  </si>
  <si>
    <t>Ethanol (l)</t>
  </si>
  <si>
    <t>Odometre readings (hrs)</t>
  </si>
  <si>
    <t>Constants</t>
  </si>
  <si>
    <t>Blended fuel required (l/100km)</t>
  </si>
  <si>
    <t>Total fuel consumption (/100km)</t>
  </si>
  <si>
    <t>Blended fuel required (l/hr)</t>
  </si>
  <si>
    <t>Corresponds to the low emission new vehicle</t>
  </si>
  <si>
    <t>Corresponds to the conventional new vehicle scenario</t>
  </si>
  <si>
    <t>Legend</t>
  </si>
  <si>
    <t>Corresponds to the low emission new vehicle scenario</t>
  </si>
  <si>
    <r>
      <t xml:space="preserve">Fuel consumption rating - </t>
    </r>
    <r>
      <rPr>
        <b/>
        <sz val="11"/>
        <color indexed="8"/>
        <rFont val="Candara"/>
        <family val="2"/>
      </rPr>
      <t>CITY</t>
    </r>
  </si>
  <si>
    <r>
      <t xml:space="preserve">Fuel consumption rating - </t>
    </r>
    <r>
      <rPr>
        <b/>
        <sz val="11"/>
        <color indexed="8"/>
        <rFont val="Candara"/>
        <family val="2"/>
      </rPr>
      <t>HIGHWAY</t>
    </r>
  </si>
  <si>
    <t>Data entered by user</t>
  </si>
  <si>
    <t>Calculated by the spreadsheet</t>
  </si>
  <si>
    <t>Option 1:</t>
  </si>
  <si>
    <t>Published fuel consumption ratings (Preferred)</t>
  </si>
  <si>
    <t>Option 2:</t>
  </si>
  <si>
    <t>t CO2e/yr</t>
  </si>
  <si>
    <t>Community-estimated fuel consumption (Alternative)</t>
  </si>
  <si>
    <t>The Gasoline total emissions value accounts for the Renewable and Low Carbon Fuel Requirements Regulation (RLCFR) which legislates 5% of the gasoline is ethanol (carbon neutral).</t>
  </si>
  <si>
    <t>The Diesel total emissions value accounts for the Renewable and Low Carbon Fuel Requirements Regulation (RLCFR) which legislates 4% of the diesel is biodiesel (carbon neutral).</t>
  </si>
  <si>
    <t>Renewable and Low Carbon Fuel Requirements Regulation (RLCFR)</t>
  </si>
  <si>
    <r>
      <t>Gasoline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</si>
  <si>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Diesel </t>
    </r>
    <r>
      <rPr>
        <vertAlign val="superscript"/>
        <sz val="11"/>
        <color indexed="8"/>
        <rFont val="Calibri"/>
        <family val="2"/>
      </rPr>
      <t>2</t>
    </r>
  </si>
  <si>
    <r>
      <t>Biodiesel (B100)</t>
    </r>
    <r>
      <rPr>
        <vertAlign val="superscript"/>
        <sz val="11"/>
        <color indexed="8"/>
        <rFont val="Calibri"/>
        <family val="2"/>
      </rPr>
      <t>3</t>
    </r>
  </si>
  <si>
    <r>
      <t>Ethanol (E100)</t>
    </r>
    <r>
      <rPr>
        <vertAlign val="superscript"/>
        <sz val="11"/>
        <color indexed="8"/>
        <rFont val="Calibri"/>
        <family val="2"/>
      </rPr>
      <t>4</t>
    </r>
  </si>
  <si>
    <r>
      <t xml:space="preserve">Propane </t>
    </r>
    <r>
      <rPr>
        <vertAlign val="superscript"/>
        <sz val="11"/>
        <color indexed="8"/>
        <rFont val="Calibri"/>
        <family val="2"/>
      </rPr>
      <t>5</t>
    </r>
  </si>
  <si>
    <r>
      <t xml:space="preserve">Natural Gas </t>
    </r>
    <r>
      <rPr>
        <vertAlign val="superscript"/>
        <sz val="11"/>
        <color indexed="8"/>
        <rFont val="Calibri"/>
        <family val="2"/>
      </rPr>
      <t>6</t>
    </r>
  </si>
  <si>
    <r>
      <t>Electricity</t>
    </r>
    <r>
      <rPr>
        <vertAlign val="superscript"/>
        <sz val="11"/>
        <color indexed="8"/>
        <rFont val="Calibri"/>
        <family val="2"/>
      </rPr>
      <t>7</t>
    </r>
  </si>
  <si>
    <r>
      <t>Diesel</t>
    </r>
    <r>
      <rPr>
        <vertAlign val="superscript"/>
        <sz val="11"/>
        <color indexed="8"/>
        <rFont val="Calibri"/>
        <family val="2"/>
      </rPr>
      <t>1</t>
    </r>
  </si>
  <si>
    <r>
      <t>Biodiesel (B100)</t>
    </r>
    <r>
      <rPr>
        <vertAlign val="superscript"/>
        <sz val="11"/>
        <color indexed="8"/>
        <rFont val="Calibri"/>
        <family val="2"/>
      </rPr>
      <t>2</t>
    </r>
  </si>
  <si>
    <r>
      <t>Gasoline</t>
    </r>
    <r>
      <rPr>
        <vertAlign val="superscript"/>
        <sz val="11"/>
        <color indexed="8"/>
        <rFont val="Calibri"/>
        <family val="2"/>
      </rPr>
      <t>3</t>
    </r>
  </si>
  <si>
    <t>Required Baselines in British Columbia under Legislation</t>
  </si>
  <si>
    <t xml:space="preserve">Step 3: Specify renewable fuel blends </t>
  </si>
  <si>
    <r>
      <rPr>
        <vertAlign val="superscript"/>
        <sz val="11"/>
        <color indexed="8"/>
        <rFont val="Calibri"/>
        <family val="2"/>
      </rPr>
      <t>1, 3</t>
    </r>
    <r>
      <rPr>
        <sz val="11"/>
        <color theme="1"/>
        <rFont val="Calibri"/>
        <family val="2"/>
        <scheme val="minor"/>
      </rPr>
      <t>Statistics Canada (2018). Report on Energy Supply and Demand in Canada 2016, p. 130.</t>
    </r>
  </si>
  <si>
    <r>
      <rPr>
        <vertAlign val="superscript"/>
        <sz val="11"/>
        <color indexed="8"/>
        <rFont val="Calibri"/>
        <family val="2"/>
      </rPr>
      <t>2, 4</t>
    </r>
    <r>
      <rPr>
        <sz val="11"/>
        <color theme="1"/>
        <rFont val="Calibri"/>
        <family val="2"/>
        <scheme val="minor"/>
      </rPr>
      <t xml:space="preserve"> The Climate Registry (2017). General Reporting Protocol, Climate Registry Fefault Emission Factors Released March 15, 2017.</t>
    </r>
  </si>
  <si>
    <r>
      <rPr>
        <vertAlign val="superscript"/>
        <sz val="11"/>
        <color indexed="8"/>
        <rFont val="Calibri"/>
        <family val="2"/>
      </rPr>
      <t>1, 2, 3, 4, 5, 6</t>
    </r>
    <r>
      <rPr>
        <sz val="11"/>
        <color theme="1"/>
        <rFont val="Calibri"/>
        <family val="2"/>
        <scheme val="minor"/>
      </rPr>
      <t>Values calculated from Climate Action Secretariat, Ministry of Environment (2017), 2017 BC Best Practices Methodology for Quantifying Greenhouse Gas Emissions</t>
    </r>
  </si>
  <si>
    <r>
      <rPr>
        <vertAlign val="superscript"/>
        <sz val="11"/>
        <color indexed="8"/>
        <rFont val="Calibri"/>
        <family val="2"/>
      </rPr>
      <t>7</t>
    </r>
    <r>
      <rPr>
        <sz val="11"/>
        <color theme="1"/>
        <rFont val="Calibri"/>
        <family val="2"/>
        <scheme val="minor"/>
      </rPr>
      <t>Values calculated from Climate Action Secretariat, Ministry of Environment (2017), 2017 BC Best Practices Methodology for Quantifying Greenhouse Gas Emissions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</si>
</sst>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ndara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ndara"/>
      <family val="2"/>
    </font>
    <font>
      <b/>
      <sz val="12"/>
      <color theme="1"/>
      <name val="Calibri"/>
      <family val="2"/>
      <scheme val="minor"/>
    </font>
    <font>
      <sz val="11"/>
      <color theme="1"/>
      <name val="Candara"/>
      <family val="2"/>
    </font>
  </fonts>
  <fills count="9">
    <fill>
      <patternFill patternType="none"/>
    </fill>
    <fill>
      <patternFill patternType="gray125"/>
    </fill>
    <fill>
      <patternFill patternType="darkUp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medium">
        <color theme="1"/>
      </bottom>
      <diagonal/>
    </border>
    <border>
      <left/>
      <right/>
      <top style="thick">
        <color rgb="FFFF0000"/>
      </top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 style="medium">
        <color theme="1"/>
      </bottom>
      <diagonal/>
    </border>
    <border>
      <left style="thick">
        <color rgb="FFFF0000"/>
      </left>
      <right/>
      <top style="medium">
        <color theme="1"/>
      </top>
      <bottom style="thick">
        <color rgb="FFFF0000"/>
      </bottom>
      <diagonal/>
    </border>
    <border>
      <left/>
      <right/>
      <top style="medium">
        <color theme="1"/>
      </top>
      <bottom style="thick">
        <color rgb="FFFF0000"/>
      </bottom>
      <diagonal/>
    </border>
    <border>
      <left/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0" fillId="0" borderId="0" xfId="0" applyFill="1"/>
    <xf numFmtId="0" fontId="8" fillId="0" borderId="0" xfId="0" applyFont="1" applyFill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2" fontId="7" fillId="3" borderId="7" xfId="1" applyNumberFormat="1" applyFont="1" applyFill="1" applyBorder="1" applyAlignment="1">
      <alignment horizontal="center" vertical="center"/>
    </xf>
    <xf numFmtId="2" fontId="7" fillId="3" borderId="8" xfId="1" applyNumberFormat="1" applyFont="1" applyFill="1" applyBorder="1" applyAlignment="1">
      <alignment horizontal="center" vertical="center"/>
    </xf>
    <xf numFmtId="2" fontId="7" fillId="0" borderId="7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66" fontId="9" fillId="4" borderId="7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1" fontId="0" fillId="0" borderId="0" xfId="0" applyNumberFormat="1"/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9" fontId="7" fillId="7" borderId="8" xfId="3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7" xfId="0" applyBorder="1" applyAlignment="1">
      <alignment horizontal="center"/>
    </xf>
    <xf numFmtId="0" fontId="8" fillId="0" borderId="0" xfId="0" applyFont="1" applyAlignment="1">
      <alignment horizontal="left"/>
    </xf>
    <xf numFmtId="165" fontId="0" fillId="0" borderId="0" xfId="0" applyNumberFormat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2" fontId="7" fillId="0" borderId="7" xfId="1" applyNumberFormat="1" applyFont="1" applyFill="1" applyBorder="1" applyAlignment="1">
      <alignment horizontal="center" vertical="center"/>
    </xf>
    <xf numFmtId="167" fontId="0" fillId="0" borderId="0" xfId="0" applyNumberFormat="1"/>
    <xf numFmtId="3" fontId="7" fillId="3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9" fontId="5" fillId="0" borderId="43" xfId="3" applyFont="1" applyBorder="1" applyAlignment="1">
      <alignment horizontal="center"/>
    </xf>
    <xf numFmtId="3" fontId="7" fillId="7" borderId="8" xfId="1" applyNumberFormat="1" applyFont="1" applyFill="1" applyBorder="1" applyAlignment="1">
      <alignment horizontal="center" vertical="center"/>
    </xf>
    <xf numFmtId="2" fontId="9" fillId="4" borderId="7" xfId="1" applyNumberFormat="1" applyFont="1" applyFill="1" applyBorder="1" applyAlignment="1">
      <alignment horizontal="center" vertical="center" wrapText="1"/>
    </xf>
    <xf numFmtId="9" fontId="5" fillId="0" borderId="0" xfId="3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0" fontId="11" fillId="0" borderId="4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22" xfId="0" applyBorder="1"/>
    <xf numFmtId="0" fontId="7" fillId="0" borderId="23" xfId="0" applyFont="1" applyBorder="1"/>
    <xf numFmtId="0" fontId="0" fillId="0" borderId="23" xfId="0" applyBorder="1"/>
    <xf numFmtId="0" fontId="0" fillId="0" borderId="24" xfId="0" applyBorder="1"/>
    <xf numFmtId="0" fontId="7" fillId="0" borderId="25" xfId="0" applyFont="1" applyBorder="1" applyAlignment="1">
      <alignment horizontal="center" vertical="center"/>
    </xf>
    <xf numFmtId="0" fontId="0" fillId="0" borderId="3" xfId="0" applyBorder="1"/>
    <xf numFmtId="0" fontId="0" fillId="0" borderId="25" xfId="0" applyBorder="1" applyAlignment="1"/>
    <xf numFmtId="0" fontId="0" fillId="0" borderId="25" xfId="0" applyBorder="1"/>
    <xf numFmtId="0" fontId="0" fillId="0" borderId="26" xfId="0" applyBorder="1"/>
    <xf numFmtId="0" fontId="11" fillId="0" borderId="27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0" fillId="8" borderId="33" xfId="0" applyFill="1" applyBorder="1"/>
    <xf numFmtId="0" fontId="0" fillId="8" borderId="34" xfId="0" applyFill="1" applyBorder="1"/>
    <xf numFmtId="0" fontId="8" fillId="8" borderId="13" xfId="0" applyFont="1" applyFill="1" applyBorder="1"/>
    <xf numFmtId="0" fontId="6" fillId="8" borderId="15" xfId="2" applyFill="1" applyBorder="1" applyAlignment="1" applyProtection="1">
      <alignment horizontal="left" indent="2"/>
    </xf>
    <xf numFmtId="0" fontId="6" fillId="8" borderId="0" xfId="2" applyFill="1" applyBorder="1" applyAlignment="1" applyProtection="1"/>
    <xf numFmtId="0" fontId="0" fillId="8" borderId="0" xfId="0" applyFill="1" applyBorder="1"/>
    <xf numFmtId="0" fontId="8" fillId="8" borderId="14" xfId="0" applyFont="1" applyFill="1" applyBorder="1"/>
    <xf numFmtId="0" fontId="0" fillId="8" borderId="15" xfId="0" applyFill="1" applyBorder="1" applyAlignment="1">
      <alignment horizontal="left" indent="2"/>
    </xf>
    <xf numFmtId="0" fontId="8" fillId="8" borderId="0" xfId="0" applyFont="1" applyFill="1" applyBorder="1"/>
    <xf numFmtId="0" fontId="0" fillId="8" borderId="17" xfId="0" applyFill="1" applyBorder="1" applyAlignment="1">
      <alignment horizontal="left" indent="1"/>
    </xf>
    <xf numFmtId="0" fontId="8" fillId="8" borderId="35" xfId="0" applyFont="1" applyFill="1" applyBorder="1"/>
    <xf numFmtId="0" fontId="0" fillId="8" borderId="35" xfId="0" applyFill="1" applyBorder="1"/>
    <xf numFmtId="0" fontId="8" fillId="8" borderId="16" xfId="0" applyFont="1" applyFill="1" applyBorder="1"/>
    <xf numFmtId="3" fontId="5" fillId="3" borderId="46" xfId="1" applyNumberFormat="1" applyFont="1" applyFill="1" applyBorder="1" applyAlignment="1" applyProtection="1">
      <alignment horizontal="center" vertical="center"/>
      <protection locked="0"/>
    </xf>
    <xf numFmtId="3" fontId="5" fillId="3" borderId="47" xfId="1" applyNumberFormat="1" applyFont="1" applyFill="1" applyBorder="1" applyAlignment="1" applyProtection="1">
      <alignment horizontal="center" vertical="center"/>
      <protection locked="0"/>
    </xf>
    <xf numFmtId="3" fontId="5" fillId="0" borderId="48" xfId="1" applyNumberFormat="1" applyFont="1" applyBorder="1" applyAlignment="1" applyProtection="1">
      <alignment horizontal="center" vertical="center"/>
      <protection locked="0"/>
    </xf>
    <xf numFmtId="3" fontId="5" fillId="0" borderId="49" xfId="1" applyNumberFormat="1" applyFont="1" applyBorder="1" applyAlignment="1" applyProtection="1">
      <alignment horizontal="center" vertical="center"/>
      <protection locked="0"/>
    </xf>
    <xf numFmtId="3" fontId="5" fillId="3" borderId="45" xfId="1" applyNumberFormat="1" applyFont="1" applyFill="1" applyBorder="1" applyAlignment="1" applyProtection="1">
      <alignment horizontal="center" vertical="center"/>
      <protection locked="0"/>
    </xf>
    <xf numFmtId="3" fontId="5" fillId="0" borderId="50" xfId="1" applyNumberFormat="1" applyFont="1" applyBorder="1" applyAlignment="1" applyProtection="1">
      <alignment horizontal="center" vertical="center"/>
      <protection locked="0"/>
    </xf>
    <xf numFmtId="3" fontId="5" fillId="0" borderId="51" xfId="1" applyNumberFormat="1" applyFont="1" applyBorder="1" applyAlignment="1" applyProtection="1">
      <alignment horizontal="center" vertical="center"/>
      <protection locked="0"/>
    </xf>
    <xf numFmtId="0" fontId="5" fillId="0" borderId="52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165" fontId="5" fillId="3" borderId="53" xfId="1" applyNumberFormat="1" applyFont="1" applyFill="1" applyBorder="1" applyAlignment="1" applyProtection="1">
      <alignment horizontal="center" vertical="center"/>
      <protection locked="0"/>
    </xf>
    <xf numFmtId="165" fontId="5" fillId="3" borderId="54" xfId="1" applyNumberFormat="1" applyFont="1" applyFill="1" applyBorder="1" applyAlignment="1" applyProtection="1">
      <alignment horizontal="center" vertical="center"/>
      <protection locked="0"/>
    </xf>
    <xf numFmtId="165" fontId="5" fillId="3" borderId="55" xfId="1" applyNumberFormat="1" applyFont="1" applyFill="1" applyBorder="1" applyAlignment="1" applyProtection="1">
      <alignment horizontal="center" vertical="center"/>
      <protection locked="0"/>
    </xf>
    <xf numFmtId="165" fontId="5" fillId="0" borderId="56" xfId="1" applyNumberFormat="1" applyFont="1" applyBorder="1" applyAlignment="1" applyProtection="1">
      <alignment horizontal="center" vertical="center"/>
      <protection locked="0"/>
    </xf>
    <xf numFmtId="165" fontId="5" fillId="0" borderId="57" xfId="1" applyNumberFormat="1" applyFont="1" applyBorder="1" applyAlignment="1" applyProtection="1">
      <alignment horizontal="center" vertical="center"/>
      <protection locked="0"/>
    </xf>
    <xf numFmtId="165" fontId="5" fillId="0" borderId="58" xfId="1" applyNumberFormat="1" applyFont="1" applyBorder="1" applyAlignment="1" applyProtection="1">
      <alignment horizontal="center" vertical="center"/>
      <protection locked="0"/>
    </xf>
    <xf numFmtId="9" fontId="5" fillId="0" borderId="43" xfId="3" applyFont="1" applyBorder="1" applyAlignment="1" applyProtection="1">
      <alignment horizontal="center"/>
      <protection locked="0"/>
    </xf>
    <xf numFmtId="9" fontId="5" fillId="3" borderId="46" xfId="3" applyFont="1" applyFill="1" applyBorder="1" applyAlignment="1" applyProtection="1">
      <alignment horizontal="center" vertical="center"/>
      <protection locked="0"/>
    </xf>
    <xf numFmtId="9" fontId="5" fillId="3" borderId="47" xfId="3" applyFont="1" applyFill="1" applyBorder="1" applyAlignment="1" applyProtection="1">
      <alignment horizontal="center" vertical="center"/>
      <protection locked="0"/>
    </xf>
    <xf numFmtId="9" fontId="5" fillId="0" borderId="48" xfId="3" applyFont="1" applyBorder="1" applyAlignment="1" applyProtection="1">
      <alignment horizontal="center" vertical="center"/>
      <protection locked="0"/>
    </xf>
    <xf numFmtId="9" fontId="5" fillId="0" borderId="49" xfId="3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0" fontId="0" fillId="0" borderId="0" xfId="0" applyNumberFormat="1"/>
    <xf numFmtId="2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6" xfId="0" applyBorder="1"/>
    <xf numFmtId="10" fontId="0" fillId="0" borderId="0" xfId="0" applyNumberFormat="1" applyBorder="1"/>
    <xf numFmtId="10" fontId="0" fillId="0" borderId="35" xfId="0" applyNumberFormat="1" applyBorder="1"/>
    <xf numFmtId="0" fontId="0" fillId="0" borderId="0" xfId="0" applyFill="1" applyBorder="1" applyAlignment="1"/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0" xfId="2" applyAlignment="1" applyProtection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2" fontId="0" fillId="0" borderId="5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2" fontId="0" fillId="0" borderId="0" xfId="0" applyNumberFormat="1"/>
    <xf numFmtId="0" fontId="11" fillId="0" borderId="2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1" fillId="5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9" fillId="5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ee.nrcan.gc.ca/transportation/tools/fuel-consumption-guide/fuel-consumption-guide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ee.nrcan.gc.ca/transportation/tools/fuel-consumption-guide/fuel-consumption-guide.cf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172"/>
  <sheetViews>
    <sheetView tabSelected="1" zoomScale="85" zoomScaleNormal="85" workbookViewId="0">
      <selection activeCell="D6" sqref="D6"/>
    </sheetView>
  </sheetViews>
  <sheetFormatPr defaultRowHeight="15" outlineLevelRow="1" x14ac:dyDescent="0.25"/>
  <cols>
    <col min="1" max="2" width="3.7109375" customWidth="1"/>
    <col min="3" max="3" width="15" customWidth="1"/>
    <col min="4" max="4" width="15.7109375" customWidth="1"/>
    <col min="5" max="5" width="15.28515625" customWidth="1"/>
    <col min="6" max="6" width="17.140625" customWidth="1"/>
    <col min="7" max="7" width="15.42578125" customWidth="1"/>
    <col min="8" max="32" width="14.140625" customWidth="1"/>
    <col min="33" max="33" width="11.42578125" customWidth="1"/>
    <col min="34" max="34" width="10.7109375" customWidth="1"/>
    <col min="35" max="35" width="11.28515625" bestFit="1" customWidth="1"/>
    <col min="36" max="36" width="12.28515625" customWidth="1"/>
  </cols>
  <sheetData>
    <row r="2" spans="1:38" ht="15.75" thickBot="1" x14ac:dyDescent="0.3">
      <c r="C2" s="1" t="s">
        <v>0</v>
      </c>
      <c r="D2" s="2" t="s">
        <v>48</v>
      </c>
      <c r="H2" s="4" t="s">
        <v>96</v>
      </c>
    </row>
    <row r="3" spans="1:38" ht="15.75" thickBot="1" x14ac:dyDescent="0.3">
      <c r="C3" s="1" t="s">
        <v>102</v>
      </c>
      <c r="D3" s="2" t="s">
        <v>103</v>
      </c>
      <c r="H3" s="72"/>
      <c r="I3" s="73"/>
      <c r="J3" s="74"/>
      <c r="K3" s="74"/>
      <c r="L3" s="74"/>
      <c r="M3" s="75"/>
    </row>
    <row r="4" spans="1:38" ht="17.25" thickTop="1" thickBot="1" x14ac:dyDescent="0.3">
      <c r="C4" s="1" t="s">
        <v>1</v>
      </c>
      <c r="D4" s="111"/>
      <c r="H4" s="76"/>
      <c r="I4" s="61"/>
      <c r="J4" s="28" t="s">
        <v>100</v>
      </c>
      <c r="K4" s="28"/>
      <c r="L4" s="28"/>
      <c r="M4" s="77"/>
    </row>
    <row r="5" spans="1:38" ht="17.25" thickTop="1" thickBot="1" x14ac:dyDescent="0.3">
      <c r="C5" s="1" t="s">
        <v>3</v>
      </c>
      <c r="D5" s="111"/>
      <c r="H5" s="78"/>
      <c r="I5" s="71" t="s">
        <v>2</v>
      </c>
      <c r="J5" s="28" t="s">
        <v>101</v>
      </c>
      <c r="K5" s="28"/>
      <c r="L5" s="28"/>
      <c r="M5" s="77"/>
    </row>
    <row r="6" spans="1:38" ht="16.5" thickBot="1" x14ac:dyDescent="0.3">
      <c r="C6" s="1"/>
      <c r="D6" s="3"/>
      <c r="H6" s="79"/>
      <c r="I6" s="69" t="s">
        <v>13</v>
      </c>
      <c r="J6" s="28" t="s">
        <v>95</v>
      </c>
      <c r="K6" s="28"/>
      <c r="L6" s="28"/>
      <c r="M6" s="77"/>
    </row>
    <row r="7" spans="1:38" ht="15.75" thickBot="1" x14ac:dyDescent="0.3">
      <c r="H7" s="79"/>
      <c r="I7" s="70" t="s">
        <v>14</v>
      </c>
      <c r="J7" s="28" t="s">
        <v>94</v>
      </c>
      <c r="K7" s="28"/>
      <c r="L7" s="28"/>
      <c r="M7" s="77"/>
    </row>
    <row r="8" spans="1:38" ht="15.75" thickBot="1" x14ac:dyDescent="0.3">
      <c r="H8" s="80"/>
      <c r="I8" s="81"/>
      <c r="J8" s="82"/>
      <c r="K8" s="82"/>
      <c r="L8" s="82"/>
      <c r="M8" s="83"/>
    </row>
    <row r="10" spans="1:38" s="5" customFormat="1" x14ac:dyDescent="0.25">
      <c r="A10" s="4" t="s">
        <v>51</v>
      </c>
      <c r="B10" s="4"/>
      <c r="C10" s="4"/>
      <c r="D10" s="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38" s="5" customFormat="1" outlineLevel="1" x14ac:dyDescent="0.25">
      <c r="C11" s="7"/>
      <c r="D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38" s="5" customFormat="1" outlineLevel="1" x14ac:dyDescent="0.25">
      <c r="B12" s="4" t="s">
        <v>68</v>
      </c>
      <c r="D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5" customFormat="1" outlineLevel="1" x14ac:dyDescent="0.25">
      <c r="B13" s="4"/>
      <c r="D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5" customFormat="1" outlineLevel="1" x14ac:dyDescent="0.25">
      <c r="B14" s="4"/>
      <c r="D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5" customFormat="1" outlineLevel="1" x14ac:dyDescent="0.25">
      <c r="C15" s="90" t="s">
        <v>69</v>
      </c>
      <c r="D15" s="91"/>
      <c r="E15" s="91"/>
      <c r="F15" s="91"/>
      <c r="G15" s="91"/>
      <c r="H15" s="92"/>
      <c r="I15" s="6"/>
      <c r="J15" s="6"/>
      <c r="K15" s="6"/>
      <c r="L15" s="6"/>
      <c r="M15" s="6"/>
      <c r="N15" s="6"/>
      <c r="O15" s="6"/>
      <c r="P15" s="6"/>
      <c r="Q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8" s="5" customFormat="1" outlineLevel="1" x14ac:dyDescent="0.25">
      <c r="C16" s="93" t="s">
        <v>70</v>
      </c>
      <c r="D16" s="94"/>
      <c r="E16" s="95"/>
      <c r="F16" s="95"/>
      <c r="G16" s="95"/>
      <c r="H16" s="96"/>
      <c r="I16" s="6"/>
      <c r="J16" s="6"/>
      <c r="K16" s="6"/>
      <c r="L16" s="6"/>
      <c r="M16" s="6"/>
      <c r="N16" s="6"/>
      <c r="O16" s="6"/>
      <c r="P16" s="6"/>
      <c r="Q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3:37" s="5" customFormat="1" outlineLevel="1" x14ac:dyDescent="0.25">
      <c r="C17" s="97" t="s">
        <v>71</v>
      </c>
      <c r="D17" s="98"/>
      <c r="E17" s="95"/>
      <c r="F17" s="95"/>
      <c r="G17" s="95"/>
      <c r="H17" s="96"/>
      <c r="I17" s="6"/>
      <c r="J17" s="6"/>
      <c r="K17" s="6"/>
      <c r="L17" s="6"/>
      <c r="M17" s="6"/>
      <c r="N17" s="6"/>
      <c r="O17" s="6"/>
      <c r="P17" s="6"/>
      <c r="Q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3:37" s="5" customFormat="1" outlineLevel="1" x14ac:dyDescent="0.25">
      <c r="C18" s="97" t="s">
        <v>72</v>
      </c>
      <c r="D18" s="98"/>
      <c r="E18" s="95"/>
      <c r="F18" s="95"/>
      <c r="G18" s="95"/>
      <c r="H18" s="96"/>
      <c r="I18" s="6"/>
      <c r="J18" s="6"/>
      <c r="K18" s="6"/>
      <c r="L18" s="6"/>
      <c r="M18" s="6"/>
      <c r="N18" s="6"/>
      <c r="O18" s="6"/>
      <c r="P18" s="6"/>
      <c r="Q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3:37" s="5" customFormat="1" outlineLevel="1" x14ac:dyDescent="0.25">
      <c r="C19" s="99"/>
      <c r="D19" s="100"/>
      <c r="E19" s="101"/>
      <c r="F19" s="101"/>
      <c r="G19" s="101"/>
      <c r="H19" s="102"/>
      <c r="I19" s="6"/>
      <c r="J19" s="6"/>
      <c r="K19" s="6"/>
      <c r="L19" s="6"/>
      <c r="M19" s="6"/>
      <c r="N19" s="6"/>
      <c r="O19" s="6"/>
      <c r="P19" s="6"/>
      <c r="Q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3:37" s="5" customFormat="1" outlineLevel="1" x14ac:dyDescent="0.25">
      <c r="C20"/>
      <c r="D20" s="6"/>
      <c r="H20" s="6"/>
      <c r="I20" s="6"/>
      <c r="J20" s="6"/>
      <c r="K20" s="6"/>
      <c r="L20" s="6"/>
      <c r="M20" s="6"/>
      <c r="N20" s="6"/>
      <c r="O20" s="6"/>
      <c r="P20" s="6"/>
      <c r="Q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3:37" s="5" customFormat="1" ht="15.75" outlineLevel="1" thickBot="1" x14ac:dyDescent="0.3">
      <c r="C21"/>
      <c r="D21" s="6"/>
      <c r="H21" s="6"/>
      <c r="I21" s="6"/>
      <c r="J21" s="6"/>
      <c r="K21" s="6"/>
      <c r="L21" s="6"/>
      <c r="M21" s="6"/>
      <c r="N21" s="6"/>
      <c r="O21" s="6"/>
      <c r="P21" s="6"/>
      <c r="Q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3:37" s="5" customFormat="1" ht="15" customHeight="1" outlineLevel="1" x14ac:dyDescent="0.25">
      <c r="C22" s="8"/>
      <c r="D22" s="151" t="s">
        <v>98</v>
      </c>
      <c r="E22" s="161"/>
      <c r="F22" s="161"/>
      <c r="G22" s="161"/>
      <c r="H22" s="155"/>
      <c r="Y22" s="9"/>
    </row>
    <row r="23" spans="3:37" ht="30.75" outlineLevel="1" thickBot="1" x14ac:dyDescent="0.3">
      <c r="C23" s="8"/>
      <c r="D23" s="54" t="s">
        <v>8</v>
      </c>
      <c r="E23" s="55" t="s">
        <v>9</v>
      </c>
      <c r="F23" s="55" t="s">
        <v>10</v>
      </c>
      <c r="G23" s="55" t="s">
        <v>11</v>
      </c>
      <c r="H23" s="67" t="s">
        <v>12</v>
      </c>
      <c r="T23" s="9"/>
    </row>
    <row r="24" spans="3:37" ht="16.5" outlineLevel="1" thickTop="1" thickBot="1" x14ac:dyDescent="0.3">
      <c r="C24" s="15" t="s">
        <v>13</v>
      </c>
      <c r="D24" s="112">
        <v>14</v>
      </c>
      <c r="E24" s="113"/>
      <c r="F24" s="113"/>
      <c r="G24" s="113"/>
      <c r="H24" s="114"/>
      <c r="T24" s="17"/>
    </row>
    <row r="25" spans="3:37" ht="15.75" outlineLevel="1" thickBot="1" x14ac:dyDescent="0.3">
      <c r="C25" s="18" t="s">
        <v>14</v>
      </c>
      <c r="D25" s="115">
        <v>7</v>
      </c>
      <c r="E25" s="116"/>
      <c r="F25" s="116"/>
      <c r="G25" s="116"/>
      <c r="H25" s="117"/>
      <c r="T25" s="19"/>
    </row>
    <row r="26" spans="3:37" outlineLevel="1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AK26" s="8"/>
    </row>
    <row r="27" spans="3:37" ht="15.75" outlineLevel="1" thickBot="1" x14ac:dyDescent="0.3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AK27" s="8"/>
    </row>
    <row r="28" spans="3:37" outlineLevel="1" x14ac:dyDescent="0.25">
      <c r="C28" s="8"/>
      <c r="D28" s="151" t="s">
        <v>99</v>
      </c>
      <c r="E28" s="161"/>
      <c r="F28" s="161"/>
      <c r="G28" s="161"/>
      <c r="H28" s="155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AK28" s="8"/>
    </row>
    <row r="29" spans="3:37" ht="30.75" outlineLevel="1" thickBot="1" x14ac:dyDescent="0.3">
      <c r="C29" s="8"/>
      <c r="D29" s="54" t="s">
        <v>8</v>
      </c>
      <c r="E29" s="55" t="s">
        <v>9</v>
      </c>
      <c r="F29" s="55" t="s">
        <v>10</v>
      </c>
      <c r="G29" s="55" t="s">
        <v>11</v>
      </c>
      <c r="H29" s="67" t="s">
        <v>12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AK29" s="8"/>
    </row>
    <row r="30" spans="3:37" ht="16.5" outlineLevel="1" thickTop="1" thickBot="1" x14ac:dyDescent="0.3">
      <c r="C30" s="15" t="s">
        <v>13</v>
      </c>
      <c r="D30" s="112">
        <v>8</v>
      </c>
      <c r="E30" s="113"/>
      <c r="F30" s="113"/>
      <c r="G30" s="113"/>
      <c r="H30" s="11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AK30" s="8"/>
    </row>
    <row r="31" spans="3:37" ht="15.75" outlineLevel="1" thickBot="1" x14ac:dyDescent="0.3">
      <c r="C31" s="18" t="s">
        <v>14</v>
      </c>
      <c r="D31" s="115">
        <v>4</v>
      </c>
      <c r="E31" s="116"/>
      <c r="F31" s="116"/>
      <c r="G31" s="116"/>
      <c r="H31" s="1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AK31" s="8"/>
    </row>
    <row r="32" spans="3:37" outlineLevel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AK32" s="8"/>
    </row>
    <row r="33" spans="2:37" outlineLevel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AK33" s="8"/>
    </row>
    <row r="34" spans="2:37" outlineLevel="1" x14ac:dyDescent="0.25">
      <c r="B34" s="20" t="s">
        <v>55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AK34" s="8"/>
    </row>
    <row r="35" spans="2:37" outlineLevel="1" x14ac:dyDescent="0.25">
      <c r="B35" s="2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AK35" s="8"/>
    </row>
    <row r="36" spans="2:37" ht="15.75" outlineLevel="1" thickBot="1" x14ac:dyDescent="0.3">
      <c r="B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AK36" s="8"/>
    </row>
    <row r="37" spans="2:37" outlineLevel="1" x14ac:dyDescent="0.25">
      <c r="B37" s="20"/>
      <c r="C37" s="8"/>
      <c r="D37" s="162" t="s">
        <v>56</v>
      </c>
      <c r="E37" s="153"/>
      <c r="F37" s="8"/>
      <c r="M37" s="8"/>
      <c r="N37" s="8"/>
      <c r="O37" s="8"/>
      <c r="P37" s="8"/>
      <c r="Q37" s="8"/>
      <c r="R37" s="8"/>
      <c r="S37" s="8"/>
      <c r="T37" s="8"/>
      <c r="U37" s="8"/>
      <c r="V37" s="8"/>
      <c r="AK37" s="8"/>
    </row>
    <row r="38" spans="2:37" ht="15.75" outlineLevel="1" thickBot="1" x14ac:dyDescent="0.3">
      <c r="B38" s="20"/>
      <c r="D38" s="10" t="s">
        <v>53</v>
      </c>
      <c r="E38" s="14" t="s">
        <v>54</v>
      </c>
      <c r="F38" s="8"/>
      <c r="M38" s="8"/>
      <c r="N38" s="8"/>
      <c r="O38" s="8"/>
      <c r="P38" s="8"/>
      <c r="Q38" s="8"/>
      <c r="R38" s="8"/>
      <c r="S38" s="8"/>
      <c r="T38" s="8"/>
      <c r="U38" s="8"/>
      <c r="AJ38" s="8"/>
    </row>
    <row r="39" spans="2:37" ht="16.5" outlineLevel="1" thickTop="1" thickBot="1" x14ac:dyDescent="0.3">
      <c r="B39" s="20"/>
      <c r="D39" s="118">
        <v>0.5</v>
      </c>
      <c r="E39" s="43">
        <f>100%-D39</f>
        <v>0.5</v>
      </c>
      <c r="F39" s="8"/>
      <c r="M39" s="8"/>
      <c r="N39" s="8"/>
      <c r="O39" s="8"/>
      <c r="P39" s="8"/>
      <c r="Q39" s="8"/>
      <c r="R39" s="8"/>
      <c r="S39" s="8"/>
      <c r="T39" s="8"/>
      <c r="U39" s="8"/>
      <c r="AJ39" s="8"/>
    </row>
    <row r="40" spans="2:37" ht="15.75" outlineLevel="1" thickTop="1" x14ac:dyDescent="0.25">
      <c r="B40" s="20"/>
      <c r="D40" s="8"/>
      <c r="E40" s="8"/>
      <c r="F40" s="8"/>
      <c r="M40" s="8"/>
      <c r="N40" s="8"/>
      <c r="O40" s="8"/>
      <c r="P40" s="8"/>
      <c r="Q40" s="8"/>
      <c r="R40" s="8"/>
      <c r="S40" s="8"/>
      <c r="T40" s="8"/>
      <c r="U40" s="8"/>
      <c r="V40" s="8"/>
      <c r="AK40" s="8"/>
    </row>
    <row r="41" spans="2:37" ht="15.75" outlineLevel="1" thickBot="1" x14ac:dyDescent="0.3">
      <c r="B41" s="20"/>
      <c r="D41" s="8"/>
      <c r="E41" s="8"/>
      <c r="F41" s="8"/>
      <c r="M41" s="8"/>
      <c r="N41" s="8"/>
      <c r="O41" s="8"/>
      <c r="P41" s="8"/>
      <c r="Q41" s="8"/>
      <c r="R41" s="8"/>
      <c r="S41" s="8"/>
      <c r="T41" s="8"/>
      <c r="U41" s="8"/>
      <c r="V41" s="8"/>
      <c r="AK41" s="8"/>
    </row>
    <row r="42" spans="2:37" outlineLevel="1" x14ac:dyDescent="0.25">
      <c r="C42" s="8"/>
      <c r="D42" s="151" t="s">
        <v>66</v>
      </c>
      <c r="E42" s="161"/>
      <c r="F42" s="161"/>
      <c r="G42" s="161"/>
      <c r="H42" s="155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AK42" s="8"/>
    </row>
    <row r="43" spans="2:37" ht="30.75" outlineLevel="1" thickBot="1" x14ac:dyDescent="0.3">
      <c r="C43" s="8"/>
      <c r="D43" s="10" t="s">
        <v>8</v>
      </c>
      <c r="E43" s="11" t="s">
        <v>9</v>
      </c>
      <c r="F43" s="11" t="s">
        <v>10</v>
      </c>
      <c r="G43" s="11" t="s">
        <v>11</v>
      </c>
      <c r="H43" s="14" t="s">
        <v>12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AK43" s="8"/>
    </row>
    <row r="44" spans="2:37" ht="15.75" outlineLevel="1" thickBot="1" x14ac:dyDescent="0.3">
      <c r="C44" s="15" t="s">
        <v>13</v>
      </c>
      <c r="D44" s="16">
        <f>SUM($D39*D24,$E39*D30)</f>
        <v>11</v>
      </c>
      <c r="E44" s="16">
        <f>SUM($D39*E24,$E39*E30)</f>
        <v>0</v>
      </c>
      <c r="F44" s="16">
        <f>SUM($D39*F24,$E39*F30)</f>
        <v>0</v>
      </c>
      <c r="G44" s="16">
        <f>SUM($D39*G24,$E39*G30)</f>
        <v>0</v>
      </c>
      <c r="H44" s="16">
        <f>SUM($D39*H24,$E39*H30)</f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AK44" s="8"/>
    </row>
    <row r="45" spans="2:37" ht="15.75" outlineLevel="1" thickBot="1" x14ac:dyDescent="0.3">
      <c r="C45" s="18" t="s">
        <v>14</v>
      </c>
      <c r="D45" s="44">
        <f>SUM($D39*D25,$E39*D31)</f>
        <v>5.5</v>
      </c>
      <c r="E45" s="44">
        <f>SUM($D39*E25,$E39*E31)</f>
        <v>0</v>
      </c>
      <c r="F45" s="44">
        <f>SUM($D39*F25,$E39*F31)</f>
        <v>0</v>
      </c>
      <c r="G45" s="44">
        <f>SUM($D39*G25,$E39*G31)</f>
        <v>0</v>
      </c>
      <c r="H45" s="44">
        <f>SUM($D39*H25,$E39*H31)</f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AK45" s="8"/>
    </row>
    <row r="46" spans="2:37" outlineLevel="1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AK46" s="8"/>
    </row>
    <row r="47" spans="2:37" outlineLevel="1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AK47" s="8"/>
    </row>
    <row r="48" spans="2:37" outlineLevel="1" x14ac:dyDescent="0.25">
      <c r="B48" s="4" t="s">
        <v>121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AK48" s="8"/>
    </row>
    <row r="49" spans="2:37" outlineLevel="1" x14ac:dyDescent="0.25">
      <c r="C49" s="8"/>
      <c r="D49" s="8"/>
      <c r="E49" s="8"/>
      <c r="F49" s="8"/>
      <c r="G49" s="8"/>
      <c r="H49" s="8"/>
      <c r="I49" s="20" t="s">
        <v>120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AK49" s="8"/>
    </row>
    <row r="50" spans="2:37" ht="15.75" outlineLevel="1" thickBot="1" x14ac:dyDescent="0.3">
      <c r="C50" s="8"/>
      <c r="D50" s="8"/>
      <c r="E50" s="8"/>
      <c r="F50" s="8"/>
      <c r="G50" s="8"/>
      <c r="H50" s="8"/>
      <c r="I50" s="156" t="s">
        <v>109</v>
      </c>
      <c r="J50" s="157"/>
      <c r="K50" s="157"/>
      <c r="L50" s="157"/>
      <c r="M50" s="157"/>
      <c r="N50" s="8"/>
      <c r="O50" s="8"/>
      <c r="P50" s="8"/>
      <c r="Q50" s="8"/>
      <c r="R50" s="8"/>
      <c r="S50" s="8"/>
      <c r="T50" s="8"/>
      <c r="U50" s="8"/>
      <c r="V50" s="8"/>
      <c r="AK50" s="8"/>
    </row>
    <row r="51" spans="2:37" ht="15.75" outlineLevel="1" thickBot="1" x14ac:dyDescent="0.3">
      <c r="C51" s="8"/>
      <c r="D51" s="151" t="s">
        <v>73</v>
      </c>
      <c r="E51" s="160"/>
      <c r="F51" s="154" t="s">
        <v>91</v>
      </c>
      <c r="G51" s="155"/>
      <c r="J51" s="158" t="s">
        <v>73</v>
      </c>
      <c r="K51" s="159"/>
      <c r="AA51" s="8"/>
    </row>
    <row r="52" spans="2:37" ht="15.75" outlineLevel="1" thickBot="1" x14ac:dyDescent="0.3">
      <c r="C52" s="8"/>
      <c r="D52" s="54" t="s">
        <v>58</v>
      </c>
      <c r="E52" s="56" t="s">
        <v>59</v>
      </c>
      <c r="F52" s="53" t="s">
        <v>21</v>
      </c>
      <c r="G52" s="14" t="s">
        <v>22</v>
      </c>
      <c r="I52" s="8"/>
      <c r="J52" s="124" t="s">
        <v>58</v>
      </c>
      <c r="K52" s="124" t="s">
        <v>59</v>
      </c>
      <c r="L52" s="8"/>
      <c r="AA52" s="8"/>
    </row>
    <row r="53" spans="2:37" ht="16.5" outlineLevel="1" thickTop="1" thickBot="1" x14ac:dyDescent="0.3">
      <c r="C53" s="15" t="s">
        <v>13</v>
      </c>
      <c r="D53" s="119">
        <v>0.05</v>
      </c>
      <c r="E53" s="120">
        <v>0.04</v>
      </c>
      <c r="F53" s="16">
        <f>(Constants!$E$28/SUM(D53*Constants!$E$29,(1-D53)*Constants!$E$28))*D44</f>
        <v>11.185032393015893</v>
      </c>
      <c r="G53" s="16">
        <f>Constants!$E$26/SUM(E53*Constants!$E$27,(1-E53)*Constants!$E$26)*E44</f>
        <v>0</v>
      </c>
      <c r="I53" s="127" t="s">
        <v>21</v>
      </c>
      <c r="J53" s="125">
        <v>0.05</v>
      </c>
      <c r="K53" s="123"/>
      <c r="L53" s="8"/>
      <c r="AA53" s="8"/>
    </row>
    <row r="54" spans="2:37" ht="15.75" outlineLevel="1" thickBot="1" x14ac:dyDescent="0.3">
      <c r="C54" s="18" t="s">
        <v>14</v>
      </c>
      <c r="D54" s="121">
        <v>0.1</v>
      </c>
      <c r="E54" s="122">
        <v>0.04</v>
      </c>
      <c r="F54" s="44">
        <f>Constants!$E$28/SUM(D54*Constants!$E$29,(1-D54)*Constants!$E$28)*D45</f>
        <v>5.6881980970391819</v>
      </c>
      <c r="G54" s="44">
        <f>Constants!$E$26/SUM(E54*Constants!$E$27,(1-E54)*Constants!$E$26)*E45</f>
        <v>0</v>
      </c>
      <c r="I54" s="126" t="s">
        <v>22</v>
      </c>
      <c r="J54" s="123"/>
      <c r="K54" s="125">
        <v>0.04</v>
      </c>
      <c r="L54" s="8"/>
      <c r="AA54" s="8"/>
    </row>
    <row r="55" spans="2:37" outlineLevel="1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AH55" s="8"/>
    </row>
    <row r="56" spans="2:37" outlineLevel="1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AH56" s="8"/>
    </row>
    <row r="57" spans="2:37" outlineLevel="1" x14ac:dyDescent="0.25">
      <c r="B57" s="4" t="s">
        <v>78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AH57" s="8"/>
    </row>
    <row r="58" spans="2:37" outlineLevel="1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AH58" s="8"/>
    </row>
    <row r="59" spans="2:37" ht="15.75" outlineLevel="1" thickBot="1" x14ac:dyDescent="0.3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AH59" s="8"/>
    </row>
    <row r="60" spans="2:37" outlineLevel="1" x14ac:dyDescent="0.25">
      <c r="C60" s="8"/>
      <c r="D60" s="151" t="s">
        <v>92</v>
      </c>
      <c r="E60" s="161"/>
      <c r="F60" s="161"/>
      <c r="G60" s="161"/>
      <c r="H60" s="161"/>
      <c r="I60" s="161"/>
      <c r="J60" s="155"/>
      <c r="K60" s="48"/>
      <c r="AH60" s="8"/>
    </row>
    <row r="61" spans="2:37" ht="49.5" customHeight="1" outlineLevel="1" thickBot="1" x14ac:dyDescent="0.3">
      <c r="C61" s="8"/>
      <c r="D61" s="10" t="s">
        <v>16</v>
      </c>
      <c r="E61" s="11" t="s">
        <v>17</v>
      </c>
      <c r="F61" s="11" t="s">
        <v>87</v>
      </c>
      <c r="G61" s="11" t="s">
        <v>88</v>
      </c>
      <c r="H61" s="11" t="s">
        <v>18</v>
      </c>
      <c r="I61" s="11" t="s">
        <v>19</v>
      </c>
      <c r="J61" s="14" t="s">
        <v>20</v>
      </c>
      <c r="K61" s="8"/>
      <c r="AH61" s="8"/>
    </row>
    <row r="62" spans="2:37" ht="15" customHeight="1" outlineLevel="1" thickBot="1" x14ac:dyDescent="0.3">
      <c r="C62" s="15" t="s">
        <v>13</v>
      </c>
      <c r="D62" s="16">
        <f>F53*(1-D53)</f>
        <v>10.625780773365099</v>
      </c>
      <c r="E62" s="16">
        <f>G53*(1-E53)</f>
        <v>0</v>
      </c>
      <c r="F62" s="16">
        <f>G53*E53</f>
        <v>0</v>
      </c>
      <c r="G62" s="16">
        <f>F53*D53</f>
        <v>0.55925161965079473</v>
      </c>
      <c r="H62" s="16">
        <f>F44</f>
        <v>0</v>
      </c>
      <c r="I62" s="16">
        <f>G44</f>
        <v>0</v>
      </c>
      <c r="J62" s="16">
        <f>H44</f>
        <v>0</v>
      </c>
      <c r="Z62" s="8"/>
      <c r="AA62" s="8"/>
      <c r="AB62" s="8"/>
      <c r="AC62" s="8"/>
      <c r="AD62" s="8"/>
      <c r="AE62" s="8"/>
      <c r="AF62" s="8"/>
      <c r="AG62" s="8"/>
      <c r="AH62" s="8"/>
    </row>
    <row r="63" spans="2:37" ht="15.75" outlineLevel="1" thickBot="1" x14ac:dyDescent="0.3">
      <c r="C63" s="18" t="s">
        <v>14</v>
      </c>
      <c r="D63" s="44">
        <f>F54*(1-D54)</f>
        <v>5.1193782873352642</v>
      </c>
      <c r="E63" s="44">
        <f>G54*(1-E54)</f>
        <v>0</v>
      </c>
      <c r="F63" s="44">
        <f>G54*E54</f>
        <v>0</v>
      </c>
      <c r="G63" s="44">
        <f>F54*D54</f>
        <v>0.56881980970391821</v>
      </c>
      <c r="H63" s="44">
        <f t="shared" ref="H63:J63" si="0">F45</f>
        <v>0</v>
      </c>
      <c r="I63" s="44">
        <f t="shared" si="0"/>
        <v>0</v>
      </c>
      <c r="J63" s="44">
        <f t="shared" si="0"/>
        <v>0</v>
      </c>
      <c r="Z63" s="8"/>
      <c r="AA63" s="8"/>
      <c r="AB63" s="8"/>
      <c r="AC63" s="8"/>
      <c r="AD63" s="8"/>
      <c r="AE63" s="8"/>
      <c r="AF63" s="8"/>
      <c r="AG63" s="8"/>
      <c r="AH63" s="8"/>
    </row>
    <row r="64" spans="2:37" outlineLevel="1" x14ac:dyDescent="0.25">
      <c r="C64" s="8"/>
      <c r="G64" s="64"/>
      <c r="H64" s="8"/>
      <c r="I64" s="8"/>
      <c r="J64" s="8"/>
      <c r="Z64" s="8"/>
      <c r="AA64" s="8"/>
      <c r="AB64" s="8"/>
      <c r="AC64" s="8"/>
      <c r="AD64" s="8"/>
      <c r="AE64" s="8"/>
      <c r="AF64" s="8"/>
      <c r="AG64" s="8"/>
      <c r="AH64" s="8"/>
    </row>
    <row r="65" spans="2:43" ht="15.75" outlineLevel="1" thickBot="1" x14ac:dyDescent="0.3">
      <c r="C65" s="8"/>
      <c r="G65" s="8"/>
      <c r="H65" s="8"/>
      <c r="I65" s="8"/>
      <c r="J65" s="8"/>
      <c r="Z65" s="8"/>
      <c r="AA65" s="8"/>
      <c r="AB65" s="8"/>
      <c r="AC65" s="8"/>
      <c r="AD65" s="8"/>
      <c r="AE65" s="8"/>
      <c r="AF65" s="8"/>
      <c r="AG65" s="8"/>
      <c r="AH65" s="8"/>
    </row>
    <row r="66" spans="2:43" outlineLevel="1" x14ac:dyDescent="0.25">
      <c r="C66" s="8"/>
      <c r="D66" s="151" t="s">
        <v>67</v>
      </c>
      <c r="E66" s="161"/>
      <c r="F66" s="161"/>
      <c r="G66" s="161"/>
      <c r="H66" s="161"/>
      <c r="I66" s="161"/>
      <c r="J66" s="161"/>
      <c r="K66" s="155"/>
      <c r="Z66" s="8"/>
      <c r="AA66" s="8"/>
      <c r="AB66" s="8"/>
      <c r="AC66" s="8"/>
      <c r="AD66" s="8"/>
      <c r="AE66" s="8"/>
      <c r="AF66" s="8"/>
      <c r="AG66" s="8"/>
      <c r="AH66" s="8"/>
    </row>
    <row r="67" spans="2:43" ht="16.5" customHeight="1" outlineLevel="1" thickBot="1" x14ac:dyDescent="0.3">
      <c r="C67" s="8"/>
      <c r="D67" s="10" t="s">
        <v>21</v>
      </c>
      <c r="E67" s="11" t="s">
        <v>22</v>
      </c>
      <c r="F67" s="11" t="s">
        <v>59</v>
      </c>
      <c r="G67" s="13" t="s">
        <v>58</v>
      </c>
      <c r="H67" s="13" t="s">
        <v>23</v>
      </c>
      <c r="I67" s="13" t="s">
        <v>24</v>
      </c>
      <c r="J67" s="13" t="s">
        <v>25</v>
      </c>
      <c r="K67" s="14" t="s">
        <v>26</v>
      </c>
      <c r="Z67" s="8"/>
      <c r="AA67" s="8"/>
      <c r="AB67" s="8"/>
      <c r="AC67" s="8"/>
      <c r="AD67" s="8"/>
      <c r="AE67" s="8"/>
      <c r="AF67" s="8"/>
      <c r="AG67" s="8"/>
      <c r="AH67" s="8"/>
    </row>
    <row r="68" spans="2:43" ht="15.75" outlineLevel="1" thickBot="1" x14ac:dyDescent="0.3">
      <c r="C68" s="15" t="s">
        <v>13</v>
      </c>
      <c r="D68" s="21">
        <f>D62*D71</f>
        <v>25.27873245983557</v>
      </c>
      <c r="E68" s="21">
        <f>E62*E71</f>
        <v>0</v>
      </c>
      <c r="F68" s="21">
        <f>F62*F71</f>
        <v>0</v>
      </c>
      <c r="G68" s="21">
        <f t="shared" ref="G68:J68" si="1">G62*G71</f>
        <v>0.84391069405304919</v>
      </c>
      <c r="H68" s="21">
        <f t="shared" si="1"/>
        <v>0</v>
      </c>
      <c r="I68" s="21">
        <f t="shared" si="1"/>
        <v>0</v>
      </c>
      <c r="J68" s="21">
        <f t="shared" si="1"/>
        <v>0</v>
      </c>
      <c r="K68" s="22">
        <f>SUM(D68:J68)</f>
        <v>26.122643153888621</v>
      </c>
      <c r="T68" s="8"/>
      <c r="U68" s="8"/>
      <c r="V68" s="8"/>
      <c r="W68" s="8"/>
      <c r="Z68" s="8"/>
      <c r="AA68" s="8"/>
      <c r="AB68" s="8"/>
      <c r="AC68" s="8"/>
      <c r="AD68" s="8"/>
      <c r="AE68" s="8"/>
      <c r="AF68" s="8"/>
      <c r="AG68" s="8"/>
      <c r="AH68" s="8"/>
    </row>
    <row r="69" spans="2:43" ht="15.75" outlineLevel="1" thickBot="1" x14ac:dyDescent="0.3">
      <c r="C69" s="18" t="s">
        <v>14</v>
      </c>
      <c r="D69" s="23">
        <f>D63*D71</f>
        <v>12.179000945570593</v>
      </c>
      <c r="E69" s="23">
        <f t="shared" ref="E69:J69" si="2">E63*E71</f>
        <v>0</v>
      </c>
      <c r="F69" s="23">
        <f t="shared" si="2"/>
        <v>0</v>
      </c>
      <c r="G69" s="23">
        <f t="shared" si="2"/>
        <v>0.85834909284321248</v>
      </c>
      <c r="H69" s="23">
        <f t="shared" si="2"/>
        <v>0</v>
      </c>
      <c r="I69" s="23">
        <f t="shared" si="2"/>
        <v>0</v>
      </c>
      <c r="J69" s="23">
        <f t="shared" si="2"/>
        <v>0</v>
      </c>
      <c r="K69" s="24">
        <f>SUM(D69:J69)</f>
        <v>13.037350038413805</v>
      </c>
      <c r="S69" s="8"/>
      <c r="T69" s="8"/>
      <c r="U69" s="8"/>
      <c r="V69" s="8"/>
      <c r="W69" s="8"/>
      <c r="Z69" s="8"/>
      <c r="AA69" s="8"/>
      <c r="AB69" s="8"/>
      <c r="AC69" s="8"/>
      <c r="AD69" s="8"/>
      <c r="AE69" s="8"/>
      <c r="AF69" s="8"/>
      <c r="AG69" s="8"/>
      <c r="AH69" s="8"/>
    </row>
    <row r="70" spans="2:43" s="28" customFormat="1" ht="15" customHeight="1" outlineLevel="1" thickBot="1" x14ac:dyDescent="0.3">
      <c r="C70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9"/>
      <c r="AA70" s="29"/>
      <c r="AD70" s="29"/>
      <c r="AE70" s="29"/>
      <c r="AF70" s="29"/>
      <c r="AG70" s="29"/>
      <c r="AH70" s="29"/>
      <c r="AI70" s="29"/>
      <c r="AJ70" s="29"/>
      <c r="AK70" s="29"/>
      <c r="AL70" s="29"/>
      <c r="AM70" s="8"/>
      <c r="AN70" s="30"/>
      <c r="AO70" s="30"/>
      <c r="AP70" s="30"/>
      <c r="AQ70" s="30"/>
    </row>
    <row r="71" spans="2:43" s="28" customFormat="1" ht="15" customHeight="1" outlineLevel="1" x14ac:dyDescent="0.25">
      <c r="C71" s="149" t="s">
        <v>27</v>
      </c>
      <c r="D71" s="139">
        <f>Constants!D7</f>
        <v>2.379</v>
      </c>
      <c r="E71" s="139">
        <f>Constants!D8</f>
        <v>2.65</v>
      </c>
      <c r="F71" s="139">
        <f>Constants!D9</f>
        <v>2.4740000000000002</v>
      </c>
      <c r="G71" s="139">
        <f>Constants!D10</f>
        <v>1.5089999999999999</v>
      </c>
      <c r="H71" s="139">
        <f>Constants!D11</f>
        <v>1.534</v>
      </c>
      <c r="I71" s="139">
        <f>Constants!D12</f>
        <v>3.089</v>
      </c>
      <c r="J71" s="140">
        <f>Constants!D13</f>
        <v>1.0670000000000001E-2</v>
      </c>
      <c r="K71" s="8"/>
      <c r="L71" s="8"/>
      <c r="M71" s="8"/>
      <c r="N71" s="8"/>
      <c r="O71" s="29"/>
      <c r="AA71" s="29"/>
      <c r="AD71" s="29"/>
      <c r="AE71" s="29"/>
      <c r="AF71" s="29"/>
      <c r="AG71" s="29"/>
      <c r="AH71" s="29"/>
      <c r="AI71" s="29"/>
      <c r="AJ71" s="29"/>
      <c r="AK71" s="29"/>
      <c r="AL71" s="29"/>
      <c r="AM71" s="8"/>
      <c r="AN71" s="30"/>
      <c r="AO71" s="30"/>
      <c r="AP71" s="30"/>
      <c r="AQ71" s="30"/>
    </row>
    <row r="72" spans="2:43" s="28" customFormat="1" ht="15" customHeight="1" outlineLevel="1" thickBot="1" x14ac:dyDescent="0.3">
      <c r="C72" s="150"/>
      <c r="D72" s="25" t="str">
        <f t="array" ref="D72:J72">TRANSPOSE(Constants!$E$7:$E$13)</f>
        <v>kg CO2e/l</v>
      </c>
      <c r="E72" s="25" t="str">
        <v>kg CO2e/l</v>
      </c>
      <c r="F72" s="25" t="str">
        <v>kg CO2e/l</v>
      </c>
      <c r="G72" s="25" t="str">
        <v>kg CO2e/l</v>
      </c>
      <c r="H72" s="25" t="str">
        <v>kg CO2e/l</v>
      </c>
      <c r="I72" s="25" t="str">
        <v>kg CO2e/kg</v>
      </c>
      <c r="J72" s="26" t="str">
        <v>kg CO2e / kWh</v>
      </c>
      <c r="K72" s="27"/>
      <c r="L72" s="27"/>
      <c r="M72" s="27"/>
      <c r="N72" s="27"/>
      <c r="O72" s="29"/>
      <c r="AA72" s="29"/>
      <c r="AD72" s="29"/>
      <c r="AE72" s="29"/>
      <c r="AF72" s="29"/>
      <c r="AG72" s="29"/>
      <c r="AH72" s="29"/>
      <c r="AI72" s="29"/>
      <c r="AJ72" s="29"/>
      <c r="AK72" s="29"/>
      <c r="AL72" s="29"/>
      <c r="AM72" s="8"/>
      <c r="AN72" s="30"/>
      <c r="AO72" s="30"/>
      <c r="AP72" s="30"/>
      <c r="AQ72" s="30"/>
    </row>
    <row r="73" spans="2:43" s="28" customFormat="1" ht="15" customHeight="1" outlineLevel="1" x14ac:dyDescent="0.25">
      <c r="G73"/>
      <c r="H73"/>
      <c r="I73" s="29"/>
      <c r="J73" s="29"/>
      <c r="K73" s="29"/>
      <c r="L73" s="29"/>
      <c r="M73" s="29"/>
      <c r="N73" s="29"/>
      <c r="O73" s="29"/>
      <c r="AA73" s="29"/>
      <c r="AD73" s="29"/>
      <c r="AE73" s="29"/>
      <c r="AF73" s="29"/>
      <c r="AG73" s="29"/>
      <c r="AH73" s="29"/>
      <c r="AI73" s="29"/>
      <c r="AJ73" s="29"/>
      <c r="AK73" s="29"/>
      <c r="AL73" s="29"/>
      <c r="AM73" s="8"/>
      <c r="AN73" s="30"/>
      <c r="AO73" s="30"/>
      <c r="AP73" s="30"/>
      <c r="AQ73" s="30"/>
    </row>
    <row r="74" spans="2:43" s="28" customFormat="1" ht="15" customHeight="1" outlineLevel="1" x14ac:dyDescent="0.25">
      <c r="G74"/>
      <c r="H74"/>
      <c r="I74" s="29"/>
      <c r="J74" s="29"/>
      <c r="K74" s="29"/>
      <c r="L74" s="29"/>
      <c r="M74" s="29"/>
      <c r="N74" s="29"/>
      <c r="O74" s="29"/>
      <c r="AA74" s="29"/>
      <c r="AD74" s="29"/>
      <c r="AE74" s="29"/>
      <c r="AF74" s="29"/>
      <c r="AG74" s="29"/>
      <c r="AH74" s="29"/>
      <c r="AI74" s="29"/>
      <c r="AJ74" s="29"/>
      <c r="AK74" s="29"/>
      <c r="AL74" s="29"/>
      <c r="AM74" s="8"/>
      <c r="AN74" s="30"/>
      <c r="AO74" s="30"/>
      <c r="AP74" s="30"/>
      <c r="AQ74" s="30"/>
    </row>
    <row r="75" spans="2:43" s="28" customFormat="1" ht="15" customHeight="1" outlineLevel="1" x14ac:dyDescent="0.25">
      <c r="B75" s="20" t="s">
        <v>79</v>
      </c>
      <c r="C75"/>
      <c r="D75"/>
      <c r="E75"/>
      <c r="F75"/>
      <c r="H75"/>
      <c r="I75" s="29"/>
      <c r="J75" s="29"/>
      <c r="K75" s="29"/>
      <c r="L75" s="29"/>
      <c r="M75" s="29"/>
      <c r="N75" s="29"/>
      <c r="O75" s="29"/>
      <c r="AA75" s="29"/>
      <c r="AD75" s="29"/>
      <c r="AE75" s="29"/>
      <c r="AF75" s="29"/>
      <c r="AG75" s="29"/>
      <c r="AH75" s="29"/>
      <c r="AI75" s="29"/>
      <c r="AJ75" s="29"/>
      <c r="AK75" s="29"/>
      <c r="AL75" s="29"/>
      <c r="AM75" s="8"/>
      <c r="AN75" s="30"/>
      <c r="AO75" s="30"/>
      <c r="AP75" s="30"/>
      <c r="AQ75" s="30"/>
    </row>
    <row r="76" spans="2:43" s="28" customFormat="1" outlineLevel="1" x14ac:dyDescent="0.25">
      <c r="B76"/>
      <c r="C76" s="8"/>
      <c r="D76"/>
      <c r="E76"/>
      <c r="F76"/>
      <c r="H76"/>
      <c r="I76" s="29"/>
      <c r="J76" s="29"/>
      <c r="K76" s="29"/>
      <c r="L76" s="29"/>
      <c r="M76" s="29"/>
      <c r="N76" s="29"/>
      <c r="O76" s="29"/>
      <c r="P76" s="29"/>
      <c r="Q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8"/>
      <c r="AN76" s="30"/>
      <c r="AO76" s="30"/>
      <c r="AP76" s="30"/>
      <c r="AQ76" s="30"/>
    </row>
    <row r="77" spans="2:43" s="28" customFormat="1" ht="15.75" outlineLevel="1" thickBot="1" x14ac:dyDescent="0.3">
      <c r="B77"/>
      <c r="C77" s="8"/>
      <c r="D77"/>
      <c r="E77"/>
      <c r="F77"/>
      <c r="H77"/>
      <c r="I77" s="29"/>
      <c r="J77" s="29"/>
      <c r="K77" s="29"/>
      <c r="L77" s="29"/>
      <c r="M77" s="29"/>
      <c r="N77" s="29"/>
      <c r="O77" s="29"/>
      <c r="P77" s="29"/>
      <c r="Q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8"/>
      <c r="AN77" s="30"/>
      <c r="AO77" s="30"/>
      <c r="AP77" s="30"/>
      <c r="AQ77" s="30"/>
    </row>
    <row r="78" spans="2:43" s="28" customFormat="1" ht="15" customHeight="1" outlineLevel="1" x14ac:dyDescent="0.25">
      <c r="B78"/>
      <c r="C78" s="8"/>
      <c r="D78" s="151" t="s">
        <v>28</v>
      </c>
      <c r="E78" s="152"/>
      <c r="F78" s="153"/>
      <c r="G78"/>
      <c r="H78"/>
      <c r="I78" s="29"/>
      <c r="J78" s="29"/>
      <c r="K78" s="29"/>
      <c r="L78" s="29"/>
      <c r="M78" s="29"/>
      <c r="N78" s="29"/>
      <c r="O78" s="29"/>
      <c r="P78" s="29"/>
      <c r="Q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8"/>
      <c r="AN78" s="30"/>
      <c r="AO78" s="30"/>
      <c r="AP78" s="30"/>
      <c r="AQ78" s="30"/>
    </row>
    <row r="79" spans="2:43" s="28" customFormat="1" ht="57" customHeight="1" outlineLevel="1" thickBot="1" x14ac:dyDescent="0.3">
      <c r="B79"/>
      <c r="C79"/>
      <c r="D79" s="10" t="s">
        <v>29</v>
      </c>
      <c r="E79" s="11" t="s">
        <v>30</v>
      </c>
      <c r="F79" s="14" t="s">
        <v>74</v>
      </c>
      <c r="G79"/>
      <c r="H79"/>
      <c r="I79" s="29"/>
      <c r="J79" s="29"/>
      <c r="K79" s="29"/>
      <c r="L79" s="29"/>
      <c r="M79" s="29"/>
      <c r="N79" s="29"/>
      <c r="O79" s="29"/>
      <c r="P79" s="29"/>
      <c r="Q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8"/>
      <c r="AN79" s="30"/>
      <c r="AO79" s="30"/>
      <c r="AP79" s="30"/>
      <c r="AQ79" s="30"/>
    </row>
    <row r="80" spans="2:43" s="28" customFormat="1" ht="15" customHeight="1" outlineLevel="1" thickTop="1" thickBot="1" x14ac:dyDescent="0.3">
      <c r="D80" s="109">
        <v>30000</v>
      </c>
      <c r="E80" s="110">
        <v>2</v>
      </c>
      <c r="F80" s="62">
        <f>E80*D80</f>
        <v>60000</v>
      </c>
      <c r="G80"/>
      <c r="H80"/>
      <c r="I80" s="29"/>
      <c r="J80" s="29"/>
      <c r="K80" s="29"/>
      <c r="L80" s="29"/>
      <c r="M80" s="29"/>
      <c r="N80" s="29"/>
      <c r="O80" s="29"/>
      <c r="P80" s="29"/>
      <c r="Q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8"/>
      <c r="AN80" s="30"/>
      <c r="AO80" s="30"/>
      <c r="AP80" s="30"/>
      <c r="AQ80" s="30"/>
    </row>
    <row r="81" spans="2:43" s="28" customFormat="1" ht="15" customHeight="1" outlineLevel="1" thickTop="1" x14ac:dyDescent="0.25">
      <c r="D81" s="8"/>
      <c r="E81" s="8"/>
      <c r="F81" s="8"/>
      <c r="G81"/>
      <c r="H81"/>
      <c r="I81" s="29"/>
      <c r="J81" s="29"/>
      <c r="K81" s="29"/>
      <c r="L81" s="29"/>
      <c r="M81" s="29"/>
      <c r="N81" s="29"/>
      <c r="O81" s="29"/>
      <c r="P81" s="29"/>
      <c r="Q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8"/>
      <c r="AN81" s="30"/>
      <c r="AO81" s="30"/>
      <c r="AP81" s="30"/>
      <c r="AQ81" s="30"/>
    </row>
    <row r="82" spans="2:43" s="28" customFormat="1" ht="15" customHeight="1" outlineLevel="1" x14ac:dyDescent="0.25">
      <c r="D82" s="8"/>
      <c r="E82" s="8"/>
      <c r="F82" s="8"/>
      <c r="G82"/>
      <c r="H82"/>
      <c r="I82" s="29"/>
      <c r="J82" s="29"/>
      <c r="K82" s="29"/>
      <c r="L82" s="29"/>
      <c r="M82" s="29"/>
      <c r="N82" s="29"/>
      <c r="O82" s="29"/>
      <c r="P82" s="29"/>
      <c r="Q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8"/>
      <c r="AN82" s="30"/>
      <c r="AO82" s="30"/>
      <c r="AP82" s="30"/>
      <c r="AQ82" s="30"/>
    </row>
    <row r="83" spans="2:43" s="28" customFormat="1" ht="15" customHeight="1" outlineLevel="1" x14ac:dyDescent="0.25">
      <c r="B83" s="20" t="s">
        <v>75</v>
      </c>
      <c r="D83" s="8"/>
      <c r="E83" s="8"/>
      <c r="F83" s="8"/>
      <c r="G83"/>
      <c r="H83"/>
      <c r="I83" s="29"/>
      <c r="J83" s="29"/>
      <c r="K83" s="29"/>
      <c r="L83" s="29"/>
      <c r="M83" s="29"/>
      <c r="N83" s="29"/>
      <c r="O83" s="29"/>
      <c r="P83" s="29"/>
      <c r="Q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8"/>
      <c r="AN83" s="30"/>
      <c r="AO83" s="30"/>
      <c r="AP83" s="30"/>
      <c r="AQ83" s="30"/>
    </row>
    <row r="84" spans="2:43" s="28" customFormat="1" ht="15" customHeight="1" outlineLevel="1" x14ac:dyDescent="0.25">
      <c r="B84" s="20"/>
      <c r="D84" s="8"/>
      <c r="E84" s="8"/>
      <c r="F84" s="8"/>
      <c r="G84"/>
      <c r="H84"/>
      <c r="I84" s="29"/>
      <c r="J84" s="29"/>
      <c r="K84" s="29"/>
      <c r="L84" s="29"/>
      <c r="M84" s="29"/>
      <c r="N84" s="29"/>
      <c r="O84" s="29"/>
      <c r="P84" s="29"/>
      <c r="Q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8"/>
      <c r="AN84" s="30"/>
      <c r="AO84" s="30"/>
      <c r="AP84" s="30"/>
      <c r="AQ84" s="30"/>
    </row>
    <row r="85" spans="2:43" s="28" customFormat="1" ht="15" customHeight="1" outlineLevel="1" thickBot="1" x14ac:dyDescent="0.3">
      <c r="B85" s="20"/>
      <c r="D85" s="8"/>
      <c r="E85" s="8"/>
      <c r="F85" s="8"/>
      <c r="G85"/>
      <c r="H85"/>
      <c r="I85" s="29"/>
      <c r="J85" s="29"/>
      <c r="K85" s="29"/>
      <c r="L85" s="29"/>
      <c r="M85" s="29"/>
      <c r="N85" s="29"/>
      <c r="O85" s="29"/>
      <c r="P85" s="29"/>
      <c r="Q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8"/>
      <c r="AN85" s="30"/>
      <c r="AO85" s="30"/>
      <c r="AP85" s="30"/>
      <c r="AQ85" s="30"/>
    </row>
    <row r="86" spans="2:43" s="28" customFormat="1" ht="15" customHeight="1" outlineLevel="1" x14ac:dyDescent="0.25">
      <c r="D86" s="32" t="s">
        <v>63</v>
      </c>
      <c r="E86" s="8"/>
      <c r="F86" s="8"/>
      <c r="G86"/>
      <c r="H86"/>
      <c r="I86" s="29"/>
      <c r="J86" s="29"/>
      <c r="K86" s="29"/>
      <c r="L86" s="29"/>
      <c r="M86" s="29"/>
      <c r="N86" s="29"/>
      <c r="O86" s="29"/>
      <c r="P86" s="29"/>
      <c r="Q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8"/>
      <c r="AN86" s="30"/>
      <c r="AO86" s="30"/>
      <c r="AP86" s="30"/>
      <c r="AQ86" s="30"/>
    </row>
    <row r="87" spans="2:43" s="28" customFormat="1" ht="15" customHeight="1" outlineLevel="1" thickBot="1" x14ac:dyDescent="0.3">
      <c r="C87" s="8"/>
      <c r="D87" s="52" t="s">
        <v>105</v>
      </c>
      <c r="E87" s="8"/>
      <c r="F87" s="8"/>
      <c r="G87"/>
      <c r="H87"/>
      <c r="I87" s="29"/>
      <c r="J87" s="29"/>
      <c r="K87" s="29"/>
      <c r="L87" s="29"/>
      <c r="M87" s="29"/>
      <c r="N87" s="29"/>
      <c r="O87" s="29"/>
      <c r="P87" s="29"/>
      <c r="Q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8"/>
      <c r="AN87" s="30"/>
      <c r="AO87" s="30"/>
      <c r="AP87" s="30"/>
      <c r="AQ87" s="30"/>
    </row>
    <row r="88" spans="2:43" s="28" customFormat="1" ht="15" customHeight="1" outlineLevel="1" thickBot="1" x14ac:dyDescent="0.3">
      <c r="C88" s="15" t="s">
        <v>13</v>
      </c>
      <c r="D88" s="21">
        <f>F80*K68/100000</f>
        <v>15.673585892333172</v>
      </c>
      <c r="E88" s="8"/>
      <c r="F88" s="144"/>
      <c r="G88"/>
      <c r="H88"/>
      <c r="I88" s="29"/>
      <c r="J88" s="29"/>
      <c r="K88" s="29"/>
      <c r="L88" s="29"/>
      <c r="M88" s="29"/>
      <c r="N88" s="29"/>
      <c r="O88" s="29"/>
      <c r="P88" s="29"/>
      <c r="Q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8"/>
      <c r="AN88" s="30"/>
      <c r="AO88" s="30"/>
      <c r="AP88" s="30"/>
      <c r="AQ88" s="30"/>
    </row>
    <row r="89" spans="2:43" s="28" customFormat="1" ht="15" customHeight="1" outlineLevel="1" thickBot="1" x14ac:dyDescent="0.3">
      <c r="C89" s="18" t="s">
        <v>14</v>
      </c>
      <c r="D89" s="57">
        <f>F80*K69/100000</f>
        <v>7.8224100230482838</v>
      </c>
      <c r="E89" s="8"/>
      <c r="F89" s="50"/>
      <c r="G89" s="51"/>
      <c r="H89" s="51"/>
      <c r="I89" s="29"/>
      <c r="J89" s="29"/>
      <c r="K89" s="29"/>
      <c r="L89" s="29"/>
      <c r="M89" s="29"/>
      <c r="N89" s="29"/>
      <c r="O89" s="29"/>
      <c r="P89" s="29"/>
      <c r="Q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8"/>
      <c r="AN89" s="30"/>
      <c r="AO89" s="30"/>
      <c r="AP89" s="30"/>
      <c r="AQ89" s="30"/>
    </row>
    <row r="90" spans="2:43" s="28" customFormat="1" ht="15" customHeight="1" outlineLevel="1" x14ac:dyDescent="0.25">
      <c r="D90" s="8"/>
      <c r="E90" s="8"/>
      <c r="F90" s="8"/>
      <c r="G90"/>
      <c r="H90"/>
      <c r="I90" s="29"/>
      <c r="J90" s="29"/>
      <c r="K90" s="29"/>
      <c r="L90" s="29"/>
      <c r="M90" s="29"/>
      <c r="N90" s="29"/>
      <c r="O90" s="29"/>
      <c r="P90" s="29"/>
      <c r="Q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8"/>
      <c r="AN90" s="30"/>
      <c r="AO90" s="30"/>
      <c r="AP90" s="30"/>
      <c r="AQ90" s="30"/>
    </row>
    <row r="91" spans="2:43" s="28" customFormat="1" ht="15" customHeight="1" outlineLevel="1" x14ac:dyDescent="0.25">
      <c r="D91" s="8"/>
      <c r="E91" s="8"/>
      <c r="F91" s="8"/>
      <c r="G91"/>
      <c r="H91"/>
      <c r="I91" s="29"/>
      <c r="J91" s="29"/>
      <c r="K91" s="29"/>
      <c r="L91" s="29"/>
      <c r="M91" s="29"/>
      <c r="N91" s="29"/>
      <c r="O91" s="29"/>
      <c r="P91" s="29"/>
      <c r="Q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8"/>
      <c r="AN91" s="30"/>
      <c r="AO91" s="30"/>
      <c r="AP91" s="30"/>
      <c r="AQ91" s="30"/>
    </row>
    <row r="92" spans="2:43" s="28" customFormat="1" ht="15" customHeight="1" outlineLevel="1" x14ac:dyDescent="0.25">
      <c r="B92" s="20" t="s">
        <v>76</v>
      </c>
      <c r="D92" s="8"/>
      <c r="E92" s="8"/>
      <c r="F92" s="8"/>
      <c r="G92"/>
      <c r="H92"/>
      <c r="I92" s="29"/>
      <c r="J92" s="29"/>
      <c r="K92" s="29"/>
      <c r="L92" s="29"/>
      <c r="M92" s="29"/>
      <c r="N92" s="29"/>
      <c r="O92" s="29"/>
      <c r="P92" s="29"/>
      <c r="Q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8"/>
      <c r="AN92" s="30"/>
      <c r="AO92" s="30"/>
      <c r="AP92" s="30"/>
      <c r="AQ92" s="30"/>
    </row>
    <row r="93" spans="2:43" s="28" customFormat="1" ht="15" customHeight="1" outlineLevel="1" x14ac:dyDescent="0.25">
      <c r="D93" s="8"/>
      <c r="E93" s="8"/>
      <c r="F93" s="8"/>
      <c r="G93"/>
      <c r="H93"/>
      <c r="I93" s="29"/>
      <c r="J93" s="29"/>
      <c r="K93" s="29"/>
      <c r="L93" s="29"/>
      <c r="M93" s="29"/>
      <c r="N93" s="29"/>
      <c r="O93" s="29"/>
      <c r="P93" s="29"/>
      <c r="Q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8"/>
      <c r="AN93" s="30"/>
      <c r="AO93" s="30"/>
      <c r="AP93" s="30"/>
      <c r="AQ93" s="30"/>
    </row>
    <row r="94" spans="2:43" s="28" customFormat="1" ht="15" customHeight="1" outlineLevel="1" thickBot="1" x14ac:dyDescent="0.3">
      <c r="D94" s="8"/>
      <c r="E94" s="8"/>
      <c r="F94" s="8"/>
      <c r="G94"/>
      <c r="H94"/>
      <c r="I94" s="29"/>
      <c r="J94" s="29"/>
      <c r="K94" s="29"/>
      <c r="L94" s="29"/>
      <c r="M94" s="29"/>
      <c r="N94" s="29"/>
      <c r="O94" s="29"/>
      <c r="P94" s="29"/>
      <c r="Q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8"/>
      <c r="AN94" s="30"/>
      <c r="AO94" s="30"/>
      <c r="AP94" s="30"/>
      <c r="AQ94" s="30"/>
    </row>
    <row r="95" spans="2:43" s="28" customFormat="1" ht="16.5" customHeight="1" outlineLevel="1" x14ac:dyDescent="0.25">
      <c r="C95" s="8"/>
      <c r="D95" s="86" t="s">
        <v>31</v>
      </c>
      <c r="E95" s="87" t="s">
        <v>26</v>
      </c>
      <c r="G95"/>
      <c r="H95"/>
      <c r="I95" s="29"/>
      <c r="J95" s="29"/>
      <c r="K95" s="29"/>
      <c r="L95" s="29"/>
      <c r="M95" s="29"/>
      <c r="N95" s="29"/>
      <c r="O95" s="29"/>
      <c r="P95" s="29"/>
      <c r="Q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8"/>
      <c r="AN95" s="30"/>
      <c r="AO95" s="30"/>
      <c r="AP95" s="30"/>
      <c r="AQ95" s="30"/>
    </row>
    <row r="96" spans="2:43" s="28" customFormat="1" ht="16.5" customHeight="1" outlineLevel="1" thickBot="1" x14ac:dyDescent="0.3">
      <c r="C96" s="8"/>
      <c r="D96" s="84" t="s">
        <v>105</v>
      </c>
      <c r="E96" s="85" t="s">
        <v>105</v>
      </c>
      <c r="G96"/>
      <c r="H96"/>
      <c r="I96" s="29"/>
      <c r="J96" s="29"/>
      <c r="K96" s="29"/>
      <c r="L96" s="29"/>
      <c r="M96" s="29"/>
      <c r="N96" s="29"/>
      <c r="O96" s="29"/>
      <c r="P96" s="29"/>
      <c r="Q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8"/>
      <c r="AN96" s="30"/>
      <c r="AO96" s="30"/>
      <c r="AP96" s="30"/>
      <c r="AQ96" s="30"/>
    </row>
    <row r="97" spans="1:43" s="28" customFormat="1" ht="56.25" customHeight="1" outlineLevel="1" thickBot="1" x14ac:dyDescent="0.3">
      <c r="C97" s="31" t="s">
        <v>32</v>
      </c>
      <c r="D97" s="63">
        <f>E97/E80</f>
        <v>3.925587934642444</v>
      </c>
      <c r="E97" s="63">
        <f>D88-D89</f>
        <v>7.8511758692848881</v>
      </c>
      <c r="F97" s="49"/>
      <c r="G97"/>
      <c r="H97"/>
      <c r="I97" s="29"/>
      <c r="J97" s="29"/>
      <c r="K97" s="29"/>
      <c r="L97" s="29"/>
      <c r="M97" s="29"/>
      <c r="N97" s="29"/>
      <c r="O97" s="29"/>
      <c r="P97" s="29"/>
      <c r="Q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8"/>
      <c r="AN97" s="30"/>
      <c r="AO97" s="30"/>
      <c r="AP97" s="30"/>
      <c r="AQ97" s="30"/>
    </row>
    <row r="98" spans="1:43" s="28" customFormat="1" ht="15" customHeight="1" outlineLevel="1" x14ac:dyDescent="0.25">
      <c r="G98"/>
      <c r="H98"/>
      <c r="I98" s="29"/>
      <c r="J98" s="29"/>
      <c r="K98" s="29"/>
      <c r="L98" s="29"/>
      <c r="M98" s="29"/>
      <c r="N98" s="29"/>
      <c r="O98" s="29"/>
      <c r="P98" s="29"/>
      <c r="Q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8"/>
      <c r="AN98" s="30"/>
      <c r="AO98" s="30"/>
      <c r="AP98" s="30"/>
      <c r="AQ98" s="30"/>
    </row>
    <row r="99" spans="1:43" s="28" customFormat="1" ht="15" customHeight="1" outlineLevel="1" x14ac:dyDescent="0.25">
      <c r="G99"/>
      <c r="H99"/>
      <c r="I99" s="29"/>
      <c r="J99" s="29"/>
      <c r="K99" s="29"/>
      <c r="L99" s="29"/>
      <c r="M99" s="29"/>
      <c r="N99" s="29"/>
      <c r="O99" s="29"/>
      <c r="P99" s="29"/>
      <c r="Q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8"/>
      <c r="AN99" s="30"/>
      <c r="AO99" s="30"/>
      <c r="AP99" s="30"/>
      <c r="AQ99" s="30"/>
    </row>
    <row r="100" spans="1:43" s="5" customFormat="1" x14ac:dyDescent="0.25">
      <c r="A100" s="4" t="s">
        <v>80</v>
      </c>
      <c r="B100" s="4"/>
      <c r="C100" s="4"/>
      <c r="D100" s="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43" s="5" customFormat="1" outlineLevel="1" x14ac:dyDescent="0.25">
      <c r="B101" s="4"/>
      <c r="D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43" s="5" customFormat="1" outlineLevel="1" x14ac:dyDescent="0.25">
      <c r="B102" s="4" t="s">
        <v>81</v>
      </c>
      <c r="D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43" s="5" customFormat="1" outlineLevel="1" x14ac:dyDescent="0.25">
      <c r="B103" s="4"/>
      <c r="D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43" s="5" customFormat="1" outlineLevel="1" x14ac:dyDescent="0.25">
      <c r="B104" s="4"/>
      <c r="D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43" s="5" customFormat="1" outlineLevel="1" x14ac:dyDescent="0.25">
      <c r="C105" s="90" t="s">
        <v>69</v>
      </c>
      <c r="D105" s="91"/>
      <c r="E105" s="91"/>
      <c r="F105" s="91"/>
      <c r="G105" s="91"/>
      <c r="H105" s="92"/>
      <c r="I105" s="6"/>
      <c r="J105" s="6"/>
      <c r="K105" s="6"/>
      <c r="L105" s="6"/>
      <c r="M105" s="6"/>
      <c r="N105" s="6"/>
      <c r="O105" s="6"/>
      <c r="P105" s="6"/>
      <c r="Q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43" s="5" customFormat="1" outlineLevel="1" x14ac:dyDescent="0.25">
      <c r="C106" s="97" t="s">
        <v>71</v>
      </c>
      <c r="D106" s="98"/>
      <c r="E106" s="95"/>
      <c r="F106" s="95"/>
      <c r="G106" s="95"/>
      <c r="H106" s="96"/>
      <c r="I106" s="6"/>
      <c r="J106" s="6"/>
      <c r="K106" s="6"/>
      <c r="L106" s="6"/>
      <c r="M106" s="6"/>
      <c r="N106" s="6"/>
      <c r="O106" s="6"/>
      <c r="P106" s="6"/>
      <c r="Q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43" s="5" customFormat="1" outlineLevel="1" x14ac:dyDescent="0.25">
      <c r="C107" s="97" t="s">
        <v>72</v>
      </c>
      <c r="D107" s="98"/>
      <c r="E107" s="95"/>
      <c r="F107" s="95"/>
      <c r="G107" s="95"/>
      <c r="H107" s="96"/>
      <c r="I107" s="6"/>
      <c r="J107" s="6"/>
      <c r="K107" s="6"/>
      <c r="L107" s="6"/>
      <c r="M107" s="6"/>
      <c r="N107" s="6"/>
      <c r="O107" s="6"/>
      <c r="P107" s="6"/>
      <c r="Q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43" s="5" customFormat="1" outlineLevel="1" x14ac:dyDescent="0.25">
      <c r="C108" s="99"/>
      <c r="D108" s="100"/>
      <c r="E108" s="101"/>
      <c r="F108" s="101"/>
      <c r="G108" s="101"/>
      <c r="H108" s="102"/>
      <c r="I108" s="6"/>
      <c r="J108" s="6"/>
      <c r="K108" s="6"/>
      <c r="L108" s="6"/>
      <c r="M108" s="6"/>
      <c r="N108" s="6"/>
      <c r="O108" s="6"/>
      <c r="P108" s="6"/>
      <c r="Q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43" s="5" customFormat="1" outlineLevel="1" x14ac:dyDescent="0.25">
      <c r="C109"/>
      <c r="D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43" s="5" customFormat="1" ht="15.75" outlineLevel="1" thickBot="1" x14ac:dyDescent="0.3">
      <c r="B110" s="4"/>
      <c r="D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1:43" s="5" customFormat="1" ht="15" customHeight="1" outlineLevel="1" x14ac:dyDescent="0.25">
      <c r="C111" s="8"/>
      <c r="D111" s="151" t="s">
        <v>52</v>
      </c>
      <c r="E111" s="161"/>
      <c r="F111" s="161"/>
      <c r="G111" s="161"/>
      <c r="H111" s="155"/>
      <c r="T111" s="9"/>
    </row>
    <row r="112" spans="1:43" ht="30.75" outlineLevel="1" thickBot="1" x14ac:dyDescent="0.3">
      <c r="C112" s="8"/>
      <c r="D112" s="54" t="s">
        <v>33</v>
      </c>
      <c r="E112" s="55" t="s">
        <v>34</v>
      </c>
      <c r="F112" s="55" t="s">
        <v>35</v>
      </c>
      <c r="G112" s="55" t="s">
        <v>36</v>
      </c>
      <c r="H112" s="67" t="s">
        <v>37</v>
      </c>
      <c r="O112" s="9"/>
    </row>
    <row r="113" spans="2:37" ht="16.5" outlineLevel="1" thickTop="1" thickBot="1" x14ac:dyDescent="0.3">
      <c r="C113" s="15" t="s">
        <v>13</v>
      </c>
      <c r="D113" s="112">
        <v>2</v>
      </c>
      <c r="E113" s="113"/>
      <c r="F113" s="113"/>
      <c r="G113" s="113"/>
      <c r="H113" s="114"/>
      <c r="O113" s="17"/>
    </row>
    <row r="114" spans="2:37" ht="15.75" outlineLevel="1" thickBot="1" x14ac:dyDescent="0.3">
      <c r="C114" s="18" t="s">
        <v>14</v>
      </c>
      <c r="D114" s="115"/>
      <c r="E114" s="116"/>
      <c r="F114" s="116"/>
      <c r="G114" s="116"/>
      <c r="H114" s="117">
        <v>0.7</v>
      </c>
      <c r="O114" s="19"/>
    </row>
    <row r="115" spans="2:37" outlineLevel="1" x14ac:dyDescent="0.25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AK115" s="8"/>
    </row>
    <row r="116" spans="2:37" outlineLevel="1" x14ac:dyDescent="0.25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AK116" s="8"/>
    </row>
    <row r="117" spans="2:37" outlineLevel="1" x14ac:dyDescent="0.25">
      <c r="B117" s="20" t="s">
        <v>82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AK117" s="8"/>
    </row>
    <row r="118" spans="2:37" outlineLevel="1" x14ac:dyDescent="0.25">
      <c r="B118" s="20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AK118" s="8"/>
    </row>
    <row r="119" spans="2:37" outlineLevel="1" x14ac:dyDescent="0.25">
      <c r="B119" s="2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AK119" s="8"/>
    </row>
    <row r="120" spans="2:37" outlineLevel="1" x14ac:dyDescent="0.25">
      <c r="B120" s="4" t="s">
        <v>77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AK120" s="8"/>
    </row>
    <row r="121" spans="2:37" outlineLevel="1" x14ac:dyDescent="0.25">
      <c r="C121" s="8"/>
      <c r="D121" s="8"/>
      <c r="E121" s="8"/>
      <c r="F121" s="8"/>
      <c r="G121" s="8"/>
      <c r="H121" s="8"/>
      <c r="I121" s="20" t="s">
        <v>120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AK121" s="8"/>
    </row>
    <row r="122" spans="2:37" ht="15.75" outlineLevel="1" thickBot="1" x14ac:dyDescent="0.3">
      <c r="C122" s="8"/>
      <c r="D122" s="8"/>
      <c r="E122" s="8"/>
      <c r="F122" s="8"/>
      <c r="G122" s="8"/>
      <c r="H122" s="8"/>
      <c r="I122" s="156" t="s">
        <v>109</v>
      </c>
      <c r="J122" s="157"/>
      <c r="K122" s="157"/>
      <c r="L122" s="157"/>
      <c r="M122" s="157"/>
      <c r="N122" s="8"/>
      <c r="O122" s="8"/>
      <c r="P122" s="8"/>
      <c r="Q122" s="8"/>
      <c r="R122" s="8"/>
      <c r="S122" s="8"/>
      <c r="T122" s="8"/>
      <c r="U122" s="8"/>
      <c r="V122" s="8"/>
      <c r="AK122" s="8"/>
    </row>
    <row r="123" spans="2:37" ht="15.75" outlineLevel="1" thickBot="1" x14ac:dyDescent="0.3">
      <c r="C123" s="8"/>
      <c r="D123" s="151" t="s">
        <v>73</v>
      </c>
      <c r="E123" s="160"/>
      <c r="F123" s="154" t="s">
        <v>93</v>
      </c>
      <c r="G123" s="155"/>
      <c r="J123" s="158" t="s">
        <v>73</v>
      </c>
      <c r="K123" s="159"/>
      <c r="AA123" s="8"/>
    </row>
    <row r="124" spans="2:37" ht="15.75" outlineLevel="1" thickBot="1" x14ac:dyDescent="0.3">
      <c r="C124" s="8"/>
      <c r="D124" s="54" t="s">
        <v>58</v>
      </c>
      <c r="E124" s="56" t="s">
        <v>59</v>
      </c>
      <c r="F124" s="53" t="s">
        <v>21</v>
      </c>
      <c r="G124" s="14" t="s">
        <v>22</v>
      </c>
      <c r="I124" s="8"/>
      <c r="J124" s="124" t="s">
        <v>58</v>
      </c>
      <c r="K124" s="124" t="s">
        <v>59</v>
      </c>
      <c r="L124" s="8"/>
      <c r="AA124" s="8"/>
    </row>
    <row r="125" spans="2:37" ht="16.5" outlineLevel="1" thickTop="1" thickBot="1" x14ac:dyDescent="0.3">
      <c r="C125" s="15" t="s">
        <v>13</v>
      </c>
      <c r="D125" s="119">
        <v>0.05</v>
      </c>
      <c r="E125" s="120">
        <v>0.04</v>
      </c>
      <c r="F125" s="16">
        <f>Constants!$E$28/SUM(D125*Constants!$E$29,(1-D125)*Constants!$E$28)*D113</f>
        <v>2.0336422532756169</v>
      </c>
      <c r="G125" s="16">
        <f>Constants!$E$26/SUM(E125*Constants!$E$27,(1-E125)*Constants!$E$26)*E113</f>
        <v>0</v>
      </c>
      <c r="I125" s="127" t="s">
        <v>21</v>
      </c>
      <c r="J125" s="125">
        <v>0.05</v>
      </c>
      <c r="K125" s="123"/>
      <c r="L125" s="8"/>
      <c r="AA125" s="8"/>
    </row>
    <row r="126" spans="2:37" ht="15.75" outlineLevel="1" thickBot="1" x14ac:dyDescent="0.3">
      <c r="C126" s="18" t="s">
        <v>14</v>
      </c>
      <c r="D126" s="121">
        <v>0.05</v>
      </c>
      <c r="E126" s="122">
        <v>0.04</v>
      </c>
      <c r="F126" s="44">
        <f>Constants!$E$28/SUM(D126*Constants!$E$29,(1-D126)*Constants!$E$28)*D114</f>
        <v>0</v>
      </c>
      <c r="G126" s="44">
        <f>Constants!$E$26/SUM(E126*Constants!$E$27,(1-E126)*Constants!$E$26)*E114</f>
        <v>0</v>
      </c>
      <c r="I126" s="126" t="s">
        <v>22</v>
      </c>
      <c r="J126" s="123"/>
      <c r="K126" s="125">
        <v>0.04</v>
      </c>
      <c r="L126" s="8"/>
      <c r="AA126" s="8"/>
    </row>
    <row r="127" spans="2:37" outlineLevel="1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AH127" s="8"/>
    </row>
    <row r="128" spans="2:37" outlineLevel="1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AH128" s="8"/>
    </row>
    <row r="129" spans="2:43" outlineLevel="1" x14ac:dyDescent="0.25">
      <c r="B129" s="4" t="s">
        <v>78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AH129" s="8"/>
    </row>
    <row r="130" spans="2:43" outlineLevel="1" x14ac:dyDescent="0.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AH130" s="8"/>
    </row>
    <row r="131" spans="2:43" ht="15.75" outlineLevel="1" thickBot="1" x14ac:dyDescent="0.3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AH131" s="8"/>
    </row>
    <row r="132" spans="2:43" outlineLevel="1" x14ac:dyDescent="0.25">
      <c r="C132" s="8"/>
      <c r="D132" s="151" t="s">
        <v>62</v>
      </c>
      <c r="E132" s="161"/>
      <c r="F132" s="161"/>
      <c r="G132" s="161"/>
      <c r="H132" s="161"/>
      <c r="I132" s="161"/>
      <c r="J132" s="155"/>
      <c r="K132" s="48"/>
      <c r="AH132" s="8"/>
    </row>
    <row r="133" spans="2:43" ht="59.25" customHeight="1" outlineLevel="1" thickBot="1" x14ac:dyDescent="0.3">
      <c r="C133" s="8"/>
      <c r="D133" s="10" t="s">
        <v>33</v>
      </c>
      <c r="E133" s="11" t="s">
        <v>34</v>
      </c>
      <c r="F133" s="11" t="s">
        <v>83</v>
      </c>
      <c r="G133" s="11" t="s">
        <v>84</v>
      </c>
      <c r="H133" s="11" t="s">
        <v>35</v>
      </c>
      <c r="I133" s="11" t="s">
        <v>36</v>
      </c>
      <c r="J133" s="14" t="s">
        <v>37</v>
      </c>
      <c r="K133" s="8"/>
      <c r="AH133" s="8"/>
    </row>
    <row r="134" spans="2:43" ht="15" customHeight="1" outlineLevel="1" thickBot="1" x14ac:dyDescent="0.3">
      <c r="C134" s="15" t="s">
        <v>13</v>
      </c>
      <c r="D134" s="16">
        <f>F125*(1-D125)</f>
        <v>1.9319601406118359</v>
      </c>
      <c r="E134" s="16">
        <f>G125*(1-E125)</f>
        <v>0</v>
      </c>
      <c r="F134" s="16">
        <f>G125*E125</f>
        <v>0</v>
      </c>
      <c r="G134" s="16">
        <f>F125*D125</f>
        <v>0.10168211266378085</v>
      </c>
      <c r="H134" s="16">
        <f t="shared" ref="H134:J135" si="3">F113</f>
        <v>0</v>
      </c>
      <c r="I134" s="16">
        <f t="shared" si="3"/>
        <v>0</v>
      </c>
      <c r="J134" s="16">
        <f t="shared" si="3"/>
        <v>0</v>
      </c>
      <c r="Z134" s="8"/>
      <c r="AA134" s="8"/>
      <c r="AB134" s="8"/>
      <c r="AC134" s="8"/>
      <c r="AD134" s="8"/>
      <c r="AE134" s="8"/>
      <c r="AF134" s="8"/>
      <c r="AG134" s="8"/>
      <c r="AH134" s="8"/>
    </row>
    <row r="135" spans="2:43" ht="15.75" outlineLevel="1" thickBot="1" x14ac:dyDescent="0.3">
      <c r="C135" s="18" t="s">
        <v>14</v>
      </c>
      <c r="D135" s="44">
        <f>F126*(1-D126)</f>
        <v>0</v>
      </c>
      <c r="E135" s="44">
        <f>G126*(1-E126)</f>
        <v>0</v>
      </c>
      <c r="F135" s="44">
        <f>G126*E126</f>
        <v>0</v>
      </c>
      <c r="G135" s="44">
        <f>F126*D126</f>
        <v>0</v>
      </c>
      <c r="H135" s="44">
        <f t="shared" si="3"/>
        <v>0</v>
      </c>
      <c r="I135" s="44">
        <f t="shared" si="3"/>
        <v>0</v>
      </c>
      <c r="J135" s="44">
        <f t="shared" si="3"/>
        <v>0.7</v>
      </c>
      <c r="Z135" s="8"/>
      <c r="AA135" s="8"/>
      <c r="AB135" s="8"/>
      <c r="AC135" s="8"/>
      <c r="AD135" s="8"/>
      <c r="AE135" s="8"/>
      <c r="AF135" s="8"/>
      <c r="AG135" s="8"/>
      <c r="AH135" s="8"/>
    </row>
    <row r="136" spans="2:43" outlineLevel="1" x14ac:dyDescent="0.25">
      <c r="C136" s="8"/>
      <c r="G136" s="64"/>
      <c r="H136" s="8"/>
      <c r="I136" s="8"/>
      <c r="J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2:43" ht="15.75" outlineLevel="1" thickBot="1" x14ac:dyDescent="0.3">
      <c r="C137" s="8"/>
      <c r="G137" s="8"/>
      <c r="H137" s="8"/>
      <c r="I137" s="8"/>
      <c r="J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2:43" ht="15" customHeight="1" outlineLevel="1" x14ac:dyDescent="0.25">
      <c r="C138" s="8"/>
      <c r="D138" s="151" t="s">
        <v>85</v>
      </c>
      <c r="E138" s="161"/>
      <c r="F138" s="161"/>
      <c r="G138" s="161"/>
      <c r="H138" s="161"/>
      <c r="I138" s="161"/>
      <c r="J138" s="161"/>
      <c r="K138" s="155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2:43" ht="16.5" customHeight="1" outlineLevel="1" thickBot="1" x14ac:dyDescent="0.3">
      <c r="C139" s="8"/>
      <c r="D139" s="10" t="s">
        <v>21</v>
      </c>
      <c r="E139" s="11" t="s">
        <v>22</v>
      </c>
      <c r="F139" s="11" t="s">
        <v>59</v>
      </c>
      <c r="G139" s="13" t="s">
        <v>58</v>
      </c>
      <c r="H139" s="13" t="s">
        <v>23</v>
      </c>
      <c r="I139" s="13" t="s">
        <v>24</v>
      </c>
      <c r="J139" s="13" t="s">
        <v>25</v>
      </c>
      <c r="K139" s="14" t="s">
        <v>26</v>
      </c>
      <c r="Z139" s="8"/>
      <c r="AA139" s="8"/>
      <c r="AB139" s="8"/>
      <c r="AC139" s="8"/>
      <c r="AD139" s="8"/>
      <c r="AE139" s="8"/>
      <c r="AF139" s="8"/>
      <c r="AG139" s="8"/>
      <c r="AH139" s="8"/>
    </row>
    <row r="140" spans="2:43" ht="15.75" outlineLevel="1" thickBot="1" x14ac:dyDescent="0.3">
      <c r="C140" s="15" t="s">
        <v>13</v>
      </c>
      <c r="D140" s="21">
        <f>D134*D143</f>
        <v>4.5961331745155576</v>
      </c>
      <c r="E140" s="21">
        <f>E134*E143</f>
        <v>0</v>
      </c>
      <c r="F140" s="21">
        <f t="shared" ref="F140:J140" si="4">F134*F143</f>
        <v>0</v>
      </c>
      <c r="G140" s="21">
        <f t="shared" si="4"/>
        <v>0.15343830800964531</v>
      </c>
      <c r="H140" s="21">
        <f t="shared" si="4"/>
        <v>0</v>
      </c>
      <c r="I140" s="21">
        <f t="shared" si="4"/>
        <v>0</v>
      </c>
      <c r="J140" s="21">
        <f t="shared" si="4"/>
        <v>0</v>
      </c>
      <c r="K140" s="22">
        <f>SUM(D140:J140)</f>
        <v>4.7495714825252033</v>
      </c>
      <c r="T140" s="8"/>
      <c r="U140" s="8"/>
      <c r="V140" s="8"/>
      <c r="W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2:43" ht="15.75" outlineLevel="1" thickBot="1" x14ac:dyDescent="0.3">
      <c r="C141" s="18" t="s">
        <v>14</v>
      </c>
      <c r="D141" s="23">
        <f t="shared" ref="D141:J141" si="5">D135*D143</f>
        <v>0</v>
      </c>
      <c r="E141" s="23">
        <f t="shared" si="5"/>
        <v>0</v>
      </c>
      <c r="F141" s="23">
        <f t="shared" si="5"/>
        <v>0</v>
      </c>
      <c r="G141" s="23">
        <f t="shared" si="5"/>
        <v>0</v>
      </c>
      <c r="H141" s="23">
        <f t="shared" si="5"/>
        <v>0</v>
      </c>
      <c r="I141" s="23">
        <f t="shared" si="5"/>
        <v>0</v>
      </c>
      <c r="J141" s="23">
        <f t="shared" si="5"/>
        <v>7.4689999999999999E-3</v>
      </c>
      <c r="K141" s="24">
        <f>SUM(D141:J141)</f>
        <v>7.4689999999999999E-3</v>
      </c>
      <c r="S141" s="8"/>
      <c r="T141" s="8"/>
      <c r="U141" s="8"/>
      <c r="V141" s="8"/>
      <c r="W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2:43" s="28" customFormat="1" ht="15" customHeight="1" outlineLevel="1" thickBot="1" x14ac:dyDescent="0.3">
      <c r="C142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29"/>
      <c r="AA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8"/>
      <c r="AN142" s="30"/>
      <c r="AO142" s="30"/>
      <c r="AP142" s="30"/>
      <c r="AQ142" s="30"/>
    </row>
    <row r="143" spans="2:43" s="28" customFormat="1" ht="15" customHeight="1" outlineLevel="1" x14ac:dyDescent="0.25">
      <c r="C143" s="149" t="s">
        <v>27</v>
      </c>
      <c r="D143" s="139">
        <f>Constants!D7</f>
        <v>2.379</v>
      </c>
      <c r="E143" s="139">
        <f>Constants!D8</f>
        <v>2.65</v>
      </c>
      <c r="F143" s="139">
        <f>Constants!D9</f>
        <v>2.4740000000000002</v>
      </c>
      <c r="G143" s="139">
        <f>Constants!D10</f>
        <v>1.5089999999999999</v>
      </c>
      <c r="H143" s="139">
        <f>Constants!D11</f>
        <v>1.534</v>
      </c>
      <c r="I143" s="139">
        <f>Constants!D12</f>
        <v>3.089</v>
      </c>
      <c r="J143" s="140">
        <f>Constants!D13</f>
        <v>1.0670000000000001E-2</v>
      </c>
      <c r="K143" s="8"/>
      <c r="L143" s="8"/>
      <c r="M143" s="8"/>
      <c r="N143" s="8"/>
      <c r="O143" s="29"/>
      <c r="AA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8"/>
      <c r="AN143" s="30"/>
      <c r="AO143" s="30"/>
      <c r="AP143" s="30"/>
      <c r="AQ143" s="30"/>
    </row>
    <row r="144" spans="2:43" s="28" customFormat="1" ht="15" customHeight="1" outlineLevel="1" thickBot="1" x14ac:dyDescent="0.3">
      <c r="C144" s="150"/>
      <c r="D144" s="25" t="str">
        <f t="array" ref="D144:J144">TRANSPOSE(Constants!$E$7:$E$13)</f>
        <v>kg CO2e/l</v>
      </c>
      <c r="E144" s="25" t="str">
        <v>kg CO2e/l</v>
      </c>
      <c r="F144" s="25" t="str">
        <v>kg CO2e/l</v>
      </c>
      <c r="G144" s="25" t="str">
        <v>kg CO2e/l</v>
      </c>
      <c r="H144" s="25" t="str">
        <v>kg CO2e/l</v>
      </c>
      <c r="I144" s="25" t="str">
        <v>kg CO2e/kg</v>
      </c>
      <c r="J144" s="26" t="str">
        <v>kg CO2e / kWh</v>
      </c>
      <c r="K144" s="27"/>
      <c r="L144" s="27"/>
      <c r="M144" s="27"/>
      <c r="N144" s="27"/>
      <c r="O144" s="29"/>
      <c r="AA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8"/>
      <c r="AN144" s="30"/>
      <c r="AO144" s="30"/>
      <c r="AP144" s="30"/>
      <c r="AQ144" s="30"/>
    </row>
    <row r="145" spans="2:43" s="28" customFormat="1" ht="15" customHeight="1" outlineLevel="1" x14ac:dyDescent="0.25">
      <c r="G145"/>
      <c r="H145"/>
      <c r="I145" s="29"/>
      <c r="J145" s="29"/>
      <c r="K145" s="29"/>
      <c r="L145" s="29"/>
      <c r="M145" s="29"/>
      <c r="N145" s="29"/>
      <c r="O145" s="29"/>
      <c r="AA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8"/>
      <c r="AN145" s="30"/>
      <c r="AO145" s="30"/>
      <c r="AP145" s="30"/>
      <c r="AQ145" s="30"/>
    </row>
    <row r="146" spans="2:43" s="28" customFormat="1" ht="15" customHeight="1" outlineLevel="1" x14ac:dyDescent="0.25">
      <c r="G146"/>
      <c r="H146"/>
      <c r="I146" s="29"/>
      <c r="J146" s="29"/>
      <c r="K146" s="29"/>
      <c r="L146" s="29"/>
      <c r="M146" s="29"/>
      <c r="N146" s="29"/>
      <c r="O146" s="29"/>
      <c r="AA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8"/>
      <c r="AN146" s="30"/>
      <c r="AO146" s="30"/>
      <c r="AP146" s="30"/>
      <c r="AQ146" s="30"/>
    </row>
    <row r="147" spans="2:43" s="28" customFormat="1" ht="15" customHeight="1" outlineLevel="1" x14ac:dyDescent="0.25">
      <c r="B147" s="20" t="s">
        <v>79</v>
      </c>
      <c r="C147"/>
      <c r="D147"/>
      <c r="E147"/>
      <c r="F147"/>
      <c r="H147"/>
      <c r="I147" s="29"/>
      <c r="J147" s="29"/>
      <c r="K147" s="29"/>
      <c r="L147" s="29"/>
      <c r="M147" s="29"/>
      <c r="N147" s="29"/>
      <c r="O147" s="29"/>
      <c r="AA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8"/>
      <c r="AN147" s="30"/>
      <c r="AO147" s="30"/>
      <c r="AP147" s="30"/>
      <c r="AQ147" s="30"/>
    </row>
    <row r="148" spans="2:43" s="28" customFormat="1" outlineLevel="1" x14ac:dyDescent="0.25">
      <c r="B148"/>
      <c r="C148" s="8"/>
      <c r="D148"/>
      <c r="E148"/>
      <c r="F148"/>
      <c r="H148"/>
      <c r="I148" s="29"/>
      <c r="J148" s="29"/>
      <c r="K148" s="29"/>
      <c r="L148" s="29"/>
      <c r="M148" s="29"/>
      <c r="N148" s="29"/>
      <c r="O148" s="29"/>
      <c r="P148" s="29"/>
      <c r="Q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8"/>
      <c r="AN148" s="30"/>
      <c r="AO148" s="30"/>
      <c r="AP148" s="30"/>
      <c r="AQ148" s="30"/>
    </row>
    <row r="149" spans="2:43" s="28" customFormat="1" ht="15.75" outlineLevel="1" thickBot="1" x14ac:dyDescent="0.3">
      <c r="B149"/>
      <c r="C149" s="8"/>
      <c r="D149"/>
      <c r="E149"/>
      <c r="F149"/>
      <c r="H149"/>
      <c r="I149" s="29"/>
      <c r="J149" s="29"/>
      <c r="K149" s="29"/>
      <c r="L149" s="29"/>
      <c r="M149" s="29"/>
      <c r="N149" s="29"/>
      <c r="O149" s="29"/>
      <c r="P149" s="29"/>
      <c r="Q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8"/>
      <c r="AN149" s="30"/>
      <c r="AO149" s="30"/>
      <c r="AP149" s="30"/>
      <c r="AQ149" s="30"/>
    </row>
    <row r="150" spans="2:43" s="28" customFormat="1" ht="15" customHeight="1" outlineLevel="1" x14ac:dyDescent="0.25">
      <c r="B150"/>
      <c r="C150" s="8"/>
      <c r="D150" s="151" t="s">
        <v>28</v>
      </c>
      <c r="E150" s="152"/>
      <c r="F150" s="153"/>
      <c r="G150"/>
      <c r="H150"/>
      <c r="I150" s="29"/>
      <c r="J150" s="29"/>
      <c r="K150" s="29"/>
      <c r="L150" s="29"/>
      <c r="M150" s="29"/>
      <c r="N150" s="29"/>
      <c r="O150" s="29"/>
      <c r="P150" s="29"/>
      <c r="Q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8"/>
      <c r="AN150" s="30"/>
      <c r="AO150" s="30"/>
      <c r="AP150" s="30"/>
      <c r="AQ150" s="30"/>
    </row>
    <row r="151" spans="2:43" s="28" customFormat="1" ht="67.5" customHeight="1" outlineLevel="1" thickBot="1" x14ac:dyDescent="0.3">
      <c r="B151"/>
      <c r="C151"/>
      <c r="D151" s="10" t="s">
        <v>38</v>
      </c>
      <c r="E151" s="11" t="s">
        <v>30</v>
      </c>
      <c r="F151" s="14" t="s">
        <v>39</v>
      </c>
      <c r="G151"/>
      <c r="H151"/>
      <c r="I151" s="29"/>
      <c r="J151" s="29"/>
      <c r="K151" s="29"/>
      <c r="L151" s="29"/>
      <c r="M151" s="29"/>
      <c r="N151" s="29"/>
      <c r="O151" s="29"/>
      <c r="P151" s="29"/>
      <c r="Q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8"/>
      <c r="AN151" s="30"/>
      <c r="AO151" s="30"/>
      <c r="AP151" s="30"/>
      <c r="AQ151" s="30"/>
    </row>
    <row r="152" spans="2:43" s="28" customFormat="1" ht="15" customHeight="1" outlineLevel="1" thickTop="1" thickBot="1" x14ac:dyDescent="0.3">
      <c r="D152" s="109">
        <v>1750</v>
      </c>
      <c r="E152" s="110">
        <v>3</v>
      </c>
      <c r="F152" s="62">
        <f>E152*D152</f>
        <v>5250</v>
      </c>
      <c r="G152"/>
      <c r="H152"/>
      <c r="I152" s="29"/>
      <c r="J152" s="29"/>
      <c r="K152" s="29"/>
      <c r="L152" s="29"/>
      <c r="M152" s="29"/>
      <c r="N152" s="29"/>
      <c r="O152" s="29"/>
      <c r="P152" s="29"/>
      <c r="Q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8"/>
      <c r="AN152" s="30"/>
      <c r="AO152" s="30"/>
      <c r="AP152" s="30"/>
      <c r="AQ152" s="30"/>
    </row>
    <row r="153" spans="2:43" s="28" customFormat="1" ht="15" customHeight="1" outlineLevel="1" thickTop="1" x14ac:dyDescent="0.25">
      <c r="D153" s="8"/>
      <c r="E153" s="8"/>
      <c r="F153" s="8"/>
      <c r="G153"/>
      <c r="H153"/>
      <c r="I153" s="29"/>
      <c r="J153" s="29"/>
      <c r="K153" s="29"/>
      <c r="L153" s="29"/>
      <c r="M153" s="29"/>
      <c r="N153" s="29"/>
      <c r="O153" s="29"/>
      <c r="P153" s="29"/>
      <c r="Q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8"/>
      <c r="AN153" s="30"/>
      <c r="AO153" s="30"/>
      <c r="AP153" s="30"/>
      <c r="AQ153" s="30"/>
    </row>
    <row r="154" spans="2:43" s="28" customFormat="1" ht="15" customHeight="1" outlineLevel="1" x14ac:dyDescent="0.25">
      <c r="D154" s="8"/>
      <c r="E154" s="8"/>
      <c r="F154" s="8"/>
      <c r="G154" s="58"/>
      <c r="H154"/>
      <c r="I154" s="29"/>
      <c r="J154" s="29"/>
      <c r="K154" s="29"/>
      <c r="L154" s="29"/>
      <c r="M154" s="29"/>
      <c r="N154" s="29"/>
      <c r="O154" s="29"/>
      <c r="P154" s="29"/>
      <c r="Q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8"/>
      <c r="AN154" s="30"/>
      <c r="AO154" s="30"/>
      <c r="AP154" s="30"/>
      <c r="AQ154" s="30"/>
    </row>
    <row r="155" spans="2:43" s="28" customFormat="1" ht="15" customHeight="1" outlineLevel="1" x14ac:dyDescent="0.25">
      <c r="B155" s="20" t="s">
        <v>75</v>
      </c>
      <c r="D155" s="8"/>
      <c r="E155" s="8"/>
      <c r="F155" s="8"/>
      <c r="G155"/>
      <c r="H155"/>
      <c r="I155" s="29"/>
      <c r="J155" s="29"/>
      <c r="K155" s="29"/>
      <c r="L155" s="29"/>
      <c r="M155" s="29"/>
      <c r="N155" s="29"/>
      <c r="O155" s="29"/>
      <c r="P155" s="29"/>
      <c r="Q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8"/>
      <c r="AN155" s="30"/>
      <c r="AO155" s="30"/>
      <c r="AP155" s="30"/>
      <c r="AQ155" s="30"/>
    </row>
    <row r="156" spans="2:43" s="28" customFormat="1" ht="15" customHeight="1" outlineLevel="1" x14ac:dyDescent="0.25">
      <c r="B156" s="20"/>
      <c r="D156" s="8"/>
      <c r="E156" s="8"/>
      <c r="F156" s="8"/>
      <c r="G156"/>
      <c r="H156"/>
      <c r="I156" s="29"/>
      <c r="J156" s="29"/>
      <c r="K156" s="29"/>
      <c r="L156" s="29"/>
      <c r="M156" s="29"/>
      <c r="N156" s="29"/>
      <c r="O156" s="29"/>
      <c r="P156" s="29"/>
      <c r="Q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8"/>
      <c r="AN156" s="30"/>
      <c r="AO156" s="30"/>
      <c r="AP156" s="30"/>
      <c r="AQ156" s="30"/>
    </row>
    <row r="157" spans="2:43" s="28" customFormat="1" ht="15" customHeight="1" outlineLevel="1" thickBot="1" x14ac:dyDescent="0.3">
      <c r="B157" s="20"/>
      <c r="D157" s="8"/>
      <c r="E157" s="8"/>
      <c r="F157" s="8"/>
      <c r="G157"/>
      <c r="H157"/>
      <c r="I157" s="29"/>
      <c r="J157" s="29"/>
      <c r="K157" s="29"/>
      <c r="L157" s="29"/>
      <c r="M157" s="29"/>
      <c r="N157" s="29"/>
      <c r="O157" s="29"/>
      <c r="P157" s="29"/>
      <c r="Q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8"/>
      <c r="AN157" s="30"/>
      <c r="AO157" s="30"/>
      <c r="AP157" s="30"/>
      <c r="AQ157" s="30"/>
    </row>
    <row r="158" spans="2:43" s="28" customFormat="1" ht="15" customHeight="1" outlineLevel="1" x14ac:dyDescent="0.25">
      <c r="D158" s="32" t="s">
        <v>63</v>
      </c>
      <c r="E158" s="8"/>
      <c r="F158" s="8"/>
      <c r="G158"/>
      <c r="H158"/>
      <c r="I158" s="29"/>
      <c r="J158" s="29"/>
      <c r="K158" s="29"/>
      <c r="L158" s="29"/>
      <c r="M158" s="29"/>
      <c r="N158" s="29"/>
      <c r="O158" s="29"/>
      <c r="P158" s="29"/>
      <c r="Q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8"/>
      <c r="AN158" s="30"/>
      <c r="AO158" s="30"/>
      <c r="AP158" s="30"/>
      <c r="AQ158" s="30"/>
    </row>
    <row r="159" spans="2:43" s="28" customFormat="1" ht="15" customHeight="1" outlineLevel="1" thickBot="1" x14ac:dyDescent="0.3">
      <c r="C159" s="8"/>
      <c r="D159" s="52" t="s">
        <v>105</v>
      </c>
      <c r="E159" s="8"/>
      <c r="F159" s="8"/>
      <c r="G159"/>
      <c r="H159"/>
      <c r="I159" s="29"/>
      <c r="J159" s="29"/>
      <c r="K159" s="29"/>
      <c r="L159" s="29"/>
      <c r="M159" s="29"/>
      <c r="N159" s="29"/>
      <c r="O159" s="29"/>
      <c r="P159" s="29"/>
      <c r="Q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8"/>
      <c r="AN159" s="30"/>
      <c r="AO159" s="30"/>
      <c r="AP159" s="30"/>
      <c r="AQ159" s="30"/>
    </row>
    <row r="160" spans="2:43" s="28" customFormat="1" ht="15" customHeight="1" outlineLevel="1" thickBot="1" x14ac:dyDescent="0.3">
      <c r="C160" s="15" t="s">
        <v>13</v>
      </c>
      <c r="D160" s="21">
        <f>F152*K140/1000</f>
        <v>24.935250283257318</v>
      </c>
      <c r="E160" s="8"/>
      <c r="F160" s="8"/>
      <c r="G160"/>
      <c r="H160"/>
      <c r="I160" s="29"/>
      <c r="J160" s="29"/>
      <c r="K160" s="29"/>
      <c r="L160" s="29"/>
      <c r="M160" s="29"/>
      <c r="N160" s="29"/>
      <c r="O160" s="29"/>
      <c r="P160" s="29"/>
      <c r="Q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8"/>
      <c r="AN160" s="30"/>
      <c r="AO160" s="30"/>
      <c r="AP160" s="30"/>
      <c r="AQ160" s="30"/>
    </row>
    <row r="161" spans="1:43" s="28" customFormat="1" ht="15" customHeight="1" outlineLevel="1" thickBot="1" x14ac:dyDescent="0.3">
      <c r="C161" s="18" t="s">
        <v>14</v>
      </c>
      <c r="D161" s="57">
        <f>F152*K141/1000</f>
        <v>3.9212249999999997E-2</v>
      </c>
      <c r="E161" s="8"/>
      <c r="F161" s="50"/>
      <c r="G161" s="51"/>
      <c r="H161" s="51"/>
      <c r="I161" s="29"/>
      <c r="J161" s="29"/>
      <c r="K161" s="29"/>
      <c r="L161" s="29"/>
      <c r="M161" s="29"/>
      <c r="N161" s="29"/>
      <c r="O161" s="29"/>
      <c r="P161" s="29"/>
      <c r="Q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8"/>
      <c r="AN161" s="30"/>
      <c r="AO161" s="30"/>
      <c r="AP161" s="30"/>
      <c r="AQ161" s="30"/>
    </row>
    <row r="162" spans="1:43" s="28" customFormat="1" ht="15" customHeight="1" outlineLevel="1" x14ac:dyDescent="0.25">
      <c r="D162" s="8"/>
      <c r="E162" s="8"/>
      <c r="F162" s="8"/>
      <c r="G162"/>
      <c r="H162"/>
      <c r="I162" s="29"/>
      <c r="J162" s="29"/>
      <c r="K162" s="29"/>
      <c r="L162" s="29"/>
      <c r="M162" s="29"/>
      <c r="N162" s="29"/>
      <c r="O162" s="29"/>
      <c r="P162" s="29"/>
      <c r="Q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8"/>
      <c r="AN162" s="30"/>
      <c r="AO162" s="30"/>
      <c r="AP162" s="30"/>
      <c r="AQ162" s="30"/>
    </row>
    <row r="163" spans="1:43" s="28" customFormat="1" ht="15" customHeight="1" outlineLevel="1" x14ac:dyDescent="0.25">
      <c r="D163" s="8"/>
      <c r="E163" s="8"/>
      <c r="F163" s="8"/>
      <c r="G163"/>
      <c r="H163"/>
      <c r="I163" s="29"/>
      <c r="J163" s="29"/>
      <c r="K163" s="29"/>
      <c r="L163" s="29"/>
      <c r="M163" s="29"/>
      <c r="N163" s="29"/>
      <c r="O163" s="29"/>
      <c r="P163" s="29"/>
      <c r="Q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8"/>
      <c r="AN163" s="30"/>
      <c r="AO163" s="30"/>
      <c r="AP163" s="30"/>
      <c r="AQ163" s="30"/>
    </row>
    <row r="164" spans="1:43" s="28" customFormat="1" ht="15" customHeight="1" outlineLevel="1" x14ac:dyDescent="0.25">
      <c r="B164" s="20" t="s">
        <v>76</v>
      </c>
      <c r="D164" s="8"/>
      <c r="E164" s="8"/>
      <c r="F164" s="8"/>
      <c r="G164"/>
      <c r="H164"/>
      <c r="I164" s="29"/>
      <c r="J164" s="29"/>
      <c r="K164" s="29"/>
      <c r="L164" s="29"/>
      <c r="M164" s="29"/>
      <c r="N164" s="29"/>
      <c r="O164" s="29"/>
      <c r="P164" s="29"/>
      <c r="Q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8"/>
      <c r="AN164" s="30"/>
      <c r="AO164" s="30"/>
      <c r="AP164" s="30"/>
      <c r="AQ164" s="30"/>
    </row>
    <row r="165" spans="1:43" s="28" customFormat="1" ht="15" customHeight="1" outlineLevel="1" x14ac:dyDescent="0.25">
      <c r="D165" s="8"/>
      <c r="E165" s="8"/>
      <c r="F165" s="8"/>
      <c r="G165"/>
      <c r="H165"/>
      <c r="I165" s="29"/>
      <c r="J165" s="29"/>
      <c r="K165" s="29"/>
      <c r="L165" s="29"/>
      <c r="M165" s="29"/>
      <c r="N165" s="29"/>
      <c r="O165" s="29"/>
      <c r="P165" s="29"/>
      <c r="Q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8"/>
      <c r="AN165" s="30"/>
      <c r="AO165" s="30"/>
      <c r="AP165" s="30"/>
      <c r="AQ165" s="30"/>
    </row>
    <row r="166" spans="1:43" s="28" customFormat="1" ht="15" customHeight="1" outlineLevel="1" thickBot="1" x14ac:dyDescent="0.3">
      <c r="D166" s="8"/>
      <c r="E166" s="8"/>
      <c r="F166" s="8"/>
      <c r="G166"/>
      <c r="H166"/>
      <c r="I166" s="29"/>
      <c r="J166" s="29"/>
      <c r="K166" s="29"/>
      <c r="L166" s="29"/>
      <c r="M166" s="29"/>
      <c r="N166" s="29"/>
      <c r="O166" s="29"/>
      <c r="P166" s="29"/>
      <c r="Q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8"/>
      <c r="AN166" s="30"/>
      <c r="AO166" s="30"/>
      <c r="AP166" s="30"/>
      <c r="AQ166" s="30"/>
    </row>
    <row r="167" spans="1:43" s="28" customFormat="1" ht="16.5" customHeight="1" outlineLevel="1" x14ac:dyDescent="0.25">
      <c r="C167" s="8"/>
      <c r="D167" s="86" t="s">
        <v>31</v>
      </c>
      <c r="E167" s="87" t="s">
        <v>26</v>
      </c>
      <c r="G167"/>
      <c r="H167"/>
      <c r="I167" s="29"/>
      <c r="J167" s="29"/>
      <c r="K167" s="29"/>
      <c r="L167" s="29"/>
      <c r="M167" s="29"/>
      <c r="N167" s="29"/>
      <c r="O167" s="29"/>
      <c r="P167" s="29"/>
      <c r="Q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8"/>
      <c r="AN167" s="30"/>
      <c r="AO167" s="30"/>
      <c r="AP167" s="30"/>
      <c r="AQ167" s="30"/>
    </row>
    <row r="168" spans="1:43" s="28" customFormat="1" ht="16.5" customHeight="1" outlineLevel="1" thickBot="1" x14ac:dyDescent="0.3">
      <c r="C168" s="8"/>
      <c r="D168" s="84" t="s">
        <v>105</v>
      </c>
      <c r="E168" s="85" t="s">
        <v>105</v>
      </c>
      <c r="G168"/>
      <c r="H168"/>
      <c r="I168" s="29"/>
      <c r="J168" s="29"/>
      <c r="K168" s="29"/>
      <c r="L168" s="29"/>
      <c r="M168" s="29"/>
      <c r="N168" s="29"/>
      <c r="O168" s="29"/>
      <c r="P168" s="29"/>
      <c r="Q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8"/>
      <c r="AN168" s="30"/>
      <c r="AO168" s="30"/>
      <c r="AP168" s="30"/>
      <c r="AQ168" s="30"/>
    </row>
    <row r="169" spans="1:43" s="28" customFormat="1" ht="56.25" customHeight="1" outlineLevel="1" thickBot="1" x14ac:dyDescent="0.3">
      <c r="C169" s="31" t="s">
        <v>32</v>
      </c>
      <c r="D169" s="63">
        <f>E169/E152</f>
        <v>8.2986793444191065</v>
      </c>
      <c r="E169" s="63">
        <f>D160-D161</f>
        <v>24.896038033257319</v>
      </c>
      <c r="F169" s="49"/>
      <c r="G169" s="4"/>
      <c r="H169"/>
      <c r="I169" s="29"/>
      <c r="J169" s="29"/>
      <c r="K169" s="29"/>
      <c r="L169" s="29"/>
      <c r="M169" s="29"/>
      <c r="N169" s="29"/>
      <c r="O169" s="29"/>
      <c r="P169" s="29"/>
      <c r="Q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8"/>
      <c r="AN169" s="30"/>
      <c r="AO169" s="30"/>
      <c r="AP169" s="30"/>
      <c r="AQ169" s="30"/>
    </row>
    <row r="170" spans="1:43" s="28" customFormat="1" ht="15" customHeight="1" outlineLevel="1" x14ac:dyDescent="0.25">
      <c r="G170"/>
      <c r="H170"/>
      <c r="I170" s="29"/>
      <c r="J170" s="29"/>
      <c r="K170" s="29"/>
      <c r="L170" s="29"/>
      <c r="M170" s="29"/>
      <c r="N170" s="29"/>
      <c r="O170" s="29"/>
      <c r="P170" s="29"/>
      <c r="Q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8"/>
      <c r="AN170" s="30"/>
      <c r="AO170" s="30"/>
      <c r="AP170" s="30"/>
      <c r="AQ170" s="30"/>
    </row>
    <row r="171" spans="1:43" s="28" customFormat="1" ht="15" customHeight="1" outlineLevel="1" x14ac:dyDescent="0.25">
      <c r="G171"/>
      <c r="H171"/>
      <c r="I171" s="29"/>
      <c r="J171" s="29"/>
      <c r="K171" s="29"/>
      <c r="L171" s="29"/>
      <c r="M171" s="29"/>
      <c r="N171" s="29"/>
      <c r="O171" s="29"/>
      <c r="P171" s="29"/>
      <c r="Q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8"/>
      <c r="AN171" s="30"/>
      <c r="AO171" s="30"/>
      <c r="AP171" s="30"/>
      <c r="AQ171" s="30"/>
    </row>
    <row r="172" spans="1:43" x14ac:dyDescent="0.25">
      <c r="A172" s="4"/>
    </row>
  </sheetData>
  <sheetProtection algorithmName="SHA-512" hashValue="A1nh4s49LuxUUmFds+SLraudJZLrnMb9RD49Zj/LtZDSGaSg8MyKLAjdRWQlSatA01kbGuKgh+qa9In0oC9zGQ==" saltValue="EAIO3YUV42vIpJ/1c1Xbtw==" spinCount="100000" sheet="1" objects="1" scenarios="1"/>
  <mergeCells count="21">
    <mergeCell ref="C71:C72"/>
    <mergeCell ref="D78:F78"/>
    <mergeCell ref="D37:E37"/>
    <mergeCell ref="D60:J60"/>
    <mergeCell ref="D66:K66"/>
    <mergeCell ref="D51:E51"/>
    <mergeCell ref="I50:M50"/>
    <mergeCell ref="J51:K51"/>
    <mergeCell ref="D22:H22"/>
    <mergeCell ref="D28:H28"/>
    <mergeCell ref="D42:H42"/>
    <mergeCell ref="F51:G51"/>
    <mergeCell ref="D132:J132"/>
    <mergeCell ref="D111:H111"/>
    <mergeCell ref="C143:C144"/>
    <mergeCell ref="D150:F150"/>
    <mergeCell ref="F123:G123"/>
    <mergeCell ref="I122:M122"/>
    <mergeCell ref="J123:K123"/>
    <mergeCell ref="D123:E123"/>
    <mergeCell ref="D138:K138"/>
  </mergeCells>
  <hyperlinks>
    <hyperlink ref="C16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136"/>
  <sheetViews>
    <sheetView topLeftCell="A79" zoomScale="85" zoomScaleNormal="85" workbookViewId="0">
      <selection activeCell="N21" sqref="N21"/>
    </sheetView>
  </sheetViews>
  <sheetFormatPr defaultRowHeight="15" outlineLevelRow="1" x14ac:dyDescent="0.25"/>
  <cols>
    <col min="1" max="2" width="3.7109375" customWidth="1"/>
    <col min="3" max="3" width="16.28515625" customWidth="1"/>
    <col min="4" max="4" width="15.7109375" customWidth="1"/>
    <col min="5" max="5" width="15.28515625" customWidth="1"/>
    <col min="6" max="6" width="17.140625" customWidth="1"/>
    <col min="7" max="32" width="14.140625" customWidth="1"/>
    <col min="33" max="33" width="11.42578125" customWidth="1"/>
    <col min="34" max="34" width="10.7109375" customWidth="1"/>
    <col min="35" max="35" width="11.28515625" bestFit="1" customWidth="1"/>
    <col min="36" max="36" width="12.28515625" customWidth="1"/>
  </cols>
  <sheetData>
    <row r="2" spans="1:38" ht="15.75" thickBot="1" x14ac:dyDescent="0.3">
      <c r="C2" s="1" t="s">
        <v>0</v>
      </c>
      <c r="D2" s="2" t="s">
        <v>48</v>
      </c>
      <c r="H2" s="4" t="s">
        <v>96</v>
      </c>
    </row>
    <row r="3" spans="1:38" ht="15.75" thickBot="1" x14ac:dyDescent="0.3">
      <c r="C3" s="1" t="s">
        <v>104</v>
      </c>
      <c r="D3" s="2" t="s">
        <v>106</v>
      </c>
      <c r="H3" s="72"/>
      <c r="I3" s="73"/>
      <c r="J3" s="74"/>
      <c r="K3" s="74"/>
      <c r="L3" s="74"/>
      <c r="M3" s="75"/>
    </row>
    <row r="4" spans="1:38" ht="17.25" thickTop="1" thickBot="1" x14ac:dyDescent="0.3">
      <c r="C4" s="1" t="s">
        <v>1</v>
      </c>
      <c r="D4" s="111"/>
      <c r="H4" s="76"/>
      <c r="I4" s="61"/>
      <c r="J4" s="28" t="s">
        <v>100</v>
      </c>
      <c r="K4" s="28"/>
      <c r="L4" s="28"/>
      <c r="M4" s="77"/>
    </row>
    <row r="5" spans="1:38" ht="17.25" thickTop="1" thickBot="1" x14ac:dyDescent="0.3">
      <c r="C5" s="1" t="s">
        <v>3</v>
      </c>
      <c r="D5" s="111"/>
      <c r="H5" s="78"/>
      <c r="I5" s="71" t="s">
        <v>2</v>
      </c>
      <c r="J5" s="28" t="s">
        <v>101</v>
      </c>
      <c r="K5" s="28"/>
      <c r="L5" s="28"/>
      <c r="M5" s="77"/>
    </row>
    <row r="6" spans="1:38" ht="15.75" thickBot="1" x14ac:dyDescent="0.3">
      <c r="H6" s="79"/>
      <c r="I6" s="69" t="s">
        <v>13</v>
      </c>
      <c r="J6" s="28" t="s">
        <v>95</v>
      </c>
      <c r="K6" s="28"/>
      <c r="L6" s="28"/>
      <c r="M6" s="77"/>
    </row>
    <row r="7" spans="1:38" ht="15.75" thickBot="1" x14ac:dyDescent="0.3">
      <c r="H7" s="79"/>
      <c r="I7" s="70" t="s">
        <v>14</v>
      </c>
      <c r="J7" s="28" t="s">
        <v>97</v>
      </c>
      <c r="K7" s="28"/>
      <c r="L7" s="28"/>
      <c r="M7" s="77"/>
    </row>
    <row r="8" spans="1:38" ht="15.75" thickBot="1" x14ac:dyDescent="0.3">
      <c r="H8" s="80"/>
      <c r="I8" s="81"/>
      <c r="J8" s="82"/>
      <c r="K8" s="82"/>
      <c r="L8" s="82"/>
      <c r="M8" s="83"/>
    </row>
    <row r="10" spans="1:38" s="5" customFormat="1" x14ac:dyDescent="0.25">
      <c r="A10" s="4" t="s">
        <v>49</v>
      </c>
      <c r="B10" s="4"/>
      <c r="C10" s="4"/>
      <c r="D10" s="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38" s="5" customFormat="1" outlineLevel="1" x14ac:dyDescent="0.25">
      <c r="C11" s="7"/>
      <c r="D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38" s="5" customFormat="1" outlineLevel="1" x14ac:dyDescent="0.25">
      <c r="B12" s="4" t="s">
        <v>81</v>
      </c>
      <c r="D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5" customFormat="1" outlineLevel="1" x14ac:dyDescent="0.25">
      <c r="B13" s="4"/>
      <c r="D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5" customFormat="1" ht="15.75" outlineLevel="1" thickBot="1" x14ac:dyDescent="0.3">
      <c r="B14" s="4"/>
      <c r="D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5" customFormat="1" ht="15" customHeight="1" outlineLevel="1" x14ac:dyDescent="0.25">
      <c r="B15" s="4"/>
      <c r="C15" s="8"/>
      <c r="D15" s="151" t="s">
        <v>4</v>
      </c>
      <c r="E15" s="154"/>
      <c r="F15" s="163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5" customFormat="1" ht="15.75" outlineLevel="1" thickBot="1" x14ac:dyDescent="0.3">
      <c r="B16" s="4"/>
      <c r="C16" s="8"/>
      <c r="D16" s="10" t="s">
        <v>5</v>
      </c>
      <c r="E16" s="11" t="s">
        <v>6</v>
      </c>
      <c r="F16" s="12" t="s"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s="5" customFormat="1" ht="16.5" outlineLevel="1" thickTop="1" thickBot="1" x14ac:dyDescent="0.3">
      <c r="B17" s="4"/>
      <c r="C17" s="15" t="s">
        <v>13</v>
      </c>
      <c r="D17" s="103">
        <v>15500</v>
      </c>
      <c r="E17" s="104">
        <v>25500</v>
      </c>
      <c r="F17" s="59">
        <f>E17-D17</f>
        <v>10000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2:38" s="5" customFormat="1" ht="15.75" outlineLevel="1" thickBot="1" x14ac:dyDescent="0.3">
      <c r="B18" s="4"/>
      <c r="C18" s="18" t="s">
        <v>14</v>
      </c>
      <c r="D18" s="105">
        <v>500</v>
      </c>
      <c r="E18" s="106">
        <v>5500</v>
      </c>
      <c r="F18" s="60">
        <f>E18-D18</f>
        <v>5000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2:38" s="5" customFormat="1" outlineLevel="1" x14ac:dyDescent="0.25">
      <c r="B19" s="4"/>
      <c r="D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2:38" s="5" customFormat="1" ht="15.75" outlineLevel="1" thickBot="1" x14ac:dyDescent="0.3">
      <c r="B20" s="4"/>
      <c r="D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2:38" outlineLevel="1" x14ac:dyDescent="0.25">
      <c r="C21" s="8"/>
      <c r="D21" s="151" t="s">
        <v>15</v>
      </c>
      <c r="E21" s="161"/>
      <c r="F21" s="161"/>
      <c r="G21" s="161"/>
      <c r="H21" s="161"/>
      <c r="I21" s="161"/>
      <c r="J21" s="155"/>
      <c r="K21" s="48"/>
      <c r="AH21" s="8"/>
    </row>
    <row r="22" spans="2:38" ht="59.25" customHeight="1" outlineLevel="1" thickBot="1" x14ac:dyDescent="0.3">
      <c r="C22" s="8"/>
      <c r="D22" s="10" t="s">
        <v>16</v>
      </c>
      <c r="E22" s="11" t="s">
        <v>17</v>
      </c>
      <c r="F22" s="11" t="s">
        <v>87</v>
      </c>
      <c r="G22" s="11" t="s">
        <v>88</v>
      </c>
      <c r="H22" s="11" t="s">
        <v>18</v>
      </c>
      <c r="I22" s="11" t="s">
        <v>19</v>
      </c>
      <c r="J22" s="14" t="s">
        <v>20</v>
      </c>
      <c r="K22" s="8"/>
      <c r="AH22" s="8"/>
    </row>
    <row r="23" spans="2:38" ht="15" customHeight="1" outlineLevel="1" thickTop="1" thickBot="1" x14ac:dyDescent="0.3">
      <c r="C23" s="15" t="s">
        <v>13</v>
      </c>
      <c r="D23" s="103">
        <v>1060</v>
      </c>
      <c r="E23" s="107"/>
      <c r="F23" s="107"/>
      <c r="G23" s="107">
        <v>55.8</v>
      </c>
      <c r="H23" s="107"/>
      <c r="I23" s="107"/>
      <c r="J23" s="104"/>
      <c r="Z23" s="8"/>
      <c r="AA23" s="8"/>
      <c r="AB23" s="8"/>
      <c r="AC23" s="8"/>
      <c r="AD23" s="8"/>
      <c r="AE23" s="8"/>
      <c r="AF23" s="8"/>
      <c r="AG23" s="8"/>
      <c r="AH23" s="8"/>
    </row>
    <row r="24" spans="2:38" ht="15.75" outlineLevel="1" thickBot="1" x14ac:dyDescent="0.3">
      <c r="C24" s="18" t="s">
        <v>14</v>
      </c>
      <c r="D24" s="105">
        <v>255</v>
      </c>
      <c r="E24" s="108"/>
      <c r="F24" s="108"/>
      <c r="G24" s="108">
        <v>28</v>
      </c>
      <c r="H24" s="108"/>
      <c r="I24" s="108"/>
      <c r="J24" s="106"/>
      <c r="Z24" s="8"/>
      <c r="AA24" s="8"/>
      <c r="AB24" s="8"/>
      <c r="AC24" s="8"/>
      <c r="AD24" s="8"/>
      <c r="AE24" s="8"/>
      <c r="AF24" s="8"/>
      <c r="AG24" s="8"/>
      <c r="AH24" s="8"/>
    </row>
    <row r="25" spans="2:38" outlineLevel="1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AH25" s="8"/>
    </row>
    <row r="26" spans="2:38" outlineLevel="1" x14ac:dyDescent="0.25">
      <c r="C26" s="8"/>
      <c r="D26" s="8"/>
      <c r="E26" s="8"/>
      <c r="F26" s="8"/>
      <c r="G26" s="6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AH26" s="8"/>
    </row>
    <row r="27" spans="2:38" outlineLevel="1" x14ac:dyDescent="0.25">
      <c r="B27" s="4" t="s">
        <v>86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AH27" s="8"/>
    </row>
    <row r="28" spans="2:38" outlineLevel="1" x14ac:dyDescent="0.25">
      <c r="B28" s="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AH28" s="8"/>
    </row>
    <row r="29" spans="2:38" outlineLevel="1" x14ac:dyDescent="0.25">
      <c r="B29" s="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AH29" s="8"/>
    </row>
    <row r="30" spans="2:38" outlineLevel="1" x14ac:dyDescent="0.25">
      <c r="B30" s="4" t="s">
        <v>78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AH30" s="8"/>
    </row>
    <row r="31" spans="2:38" outlineLevel="1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AH31" s="8"/>
    </row>
    <row r="32" spans="2:38" ht="15.75" outlineLevel="1" thickBot="1" x14ac:dyDescent="0.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AH32" s="8"/>
    </row>
    <row r="33" spans="2:43" outlineLevel="1" x14ac:dyDescent="0.25">
      <c r="C33" s="8"/>
      <c r="D33" s="151" t="s">
        <v>62</v>
      </c>
      <c r="E33" s="161"/>
      <c r="F33" s="161"/>
      <c r="G33" s="161"/>
      <c r="H33" s="161"/>
      <c r="I33" s="161"/>
      <c r="J33" s="155"/>
      <c r="K33" s="48"/>
      <c r="AH33" s="8"/>
    </row>
    <row r="34" spans="2:43" ht="59.25" customHeight="1" outlineLevel="1" thickBot="1" x14ac:dyDescent="0.3">
      <c r="C34" s="8"/>
      <c r="D34" s="10" t="s">
        <v>8</v>
      </c>
      <c r="E34" s="11" t="s">
        <v>9</v>
      </c>
      <c r="F34" s="11" t="s">
        <v>64</v>
      </c>
      <c r="G34" s="11" t="s">
        <v>65</v>
      </c>
      <c r="H34" s="11" t="s">
        <v>10</v>
      </c>
      <c r="I34" s="11" t="s">
        <v>11</v>
      </c>
      <c r="J34" s="14" t="s">
        <v>12</v>
      </c>
      <c r="K34" s="8"/>
      <c r="AH34" s="8"/>
    </row>
    <row r="35" spans="2:43" ht="15" customHeight="1" outlineLevel="1" thickBot="1" x14ac:dyDescent="0.3">
      <c r="C35" s="15" t="s">
        <v>13</v>
      </c>
      <c r="D35" s="16">
        <f>IF(D23&gt;0,D23/$F17*100,)</f>
        <v>10.6</v>
      </c>
      <c r="E35" s="16">
        <f>IF(E23&gt;0,E23/$F17*100,)</f>
        <v>0</v>
      </c>
      <c r="F35" s="16">
        <f t="shared" ref="E35:I36" si="0">IF(F23&gt;0,F23/$F17*100,)</f>
        <v>0</v>
      </c>
      <c r="G35" s="16">
        <f t="shared" si="0"/>
        <v>0.55799999999999994</v>
      </c>
      <c r="H35" s="16">
        <f t="shared" si="0"/>
        <v>0</v>
      </c>
      <c r="I35" s="16">
        <f t="shared" si="0"/>
        <v>0</v>
      </c>
      <c r="J35" s="16">
        <f>IF(J23&gt;0,J23/$F17*100,)</f>
        <v>0</v>
      </c>
      <c r="Z35" s="8"/>
      <c r="AA35" s="8"/>
      <c r="AB35" s="8"/>
      <c r="AC35" s="8"/>
      <c r="AD35" s="8"/>
      <c r="AE35" s="8"/>
      <c r="AF35" s="8"/>
      <c r="AG35" s="8"/>
      <c r="AH35" s="8"/>
    </row>
    <row r="36" spans="2:43" ht="15.75" outlineLevel="1" thickBot="1" x14ac:dyDescent="0.3">
      <c r="C36" s="18" t="s">
        <v>14</v>
      </c>
      <c r="D36" s="44">
        <f>IF(D24&gt;0,D24/$F18*100,)</f>
        <v>5.0999999999999996</v>
      </c>
      <c r="E36" s="44">
        <f t="shared" si="0"/>
        <v>0</v>
      </c>
      <c r="F36" s="44">
        <f t="shared" si="0"/>
        <v>0</v>
      </c>
      <c r="G36" s="44">
        <f>IF(G24&gt;0,G24/$F18*100,)</f>
        <v>0.55999999999999994</v>
      </c>
      <c r="H36" s="44">
        <f t="shared" si="0"/>
        <v>0</v>
      </c>
      <c r="I36" s="44">
        <f t="shared" si="0"/>
        <v>0</v>
      </c>
      <c r="J36" s="44">
        <f>IF(J24&gt;0,J24/$F18*100,)</f>
        <v>0</v>
      </c>
      <c r="Z36" s="8"/>
      <c r="AA36" s="8"/>
      <c r="AB36" s="8"/>
      <c r="AC36" s="8"/>
      <c r="AD36" s="8"/>
      <c r="AE36" s="8"/>
      <c r="AF36" s="8"/>
      <c r="AG36" s="8"/>
      <c r="AH36" s="8"/>
    </row>
    <row r="37" spans="2:43" outlineLevel="1" x14ac:dyDescent="0.25">
      <c r="C37" s="8"/>
      <c r="G37" s="8"/>
      <c r="H37" s="8"/>
      <c r="I37" s="8"/>
      <c r="J37" s="8"/>
      <c r="Z37" s="8"/>
      <c r="AA37" s="8"/>
      <c r="AB37" s="8"/>
      <c r="AC37" s="8"/>
      <c r="AD37" s="8"/>
      <c r="AE37" s="8"/>
      <c r="AF37" s="8"/>
      <c r="AG37" s="8"/>
      <c r="AH37" s="8"/>
    </row>
    <row r="38" spans="2:43" ht="15.75" outlineLevel="1" thickBot="1" x14ac:dyDescent="0.3">
      <c r="C38" s="8"/>
      <c r="G38" s="8"/>
      <c r="H38" s="8"/>
      <c r="I38" s="8"/>
      <c r="J38" s="8"/>
      <c r="Z38" s="8"/>
      <c r="AA38" s="8"/>
      <c r="AB38" s="8"/>
      <c r="AC38" s="8"/>
      <c r="AD38" s="8"/>
      <c r="AE38" s="8"/>
      <c r="AF38" s="8"/>
      <c r="AG38" s="8"/>
      <c r="AH38" s="8"/>
    </row>
    <row r="39" spans="2:43" outlineLevel="1" x14ac:dyDescent="0.25">
      <c r="C39" s="8"/>
      <c r="D39" s="151" t="s">
        <v>67</v>
      </c>
      <c r="E39" s="161"/>
      <c r="F39" s="161"/>
      <c r="G39" s="161"/>
      <c r="H39" s="161"/>
      <c r="I39" s="161"/>
      <c r="J39" s="161"/>
      <c r="K39" s="155"/>
      <c r="Z39" s="8"/>
      <c r="AA39" s="8"/>
      <c r="AB39" s="8"/>
      <c r="AC39" s="8"/>
      <c r="AD39" s="8"/>
      <c r="AE39" s="8"/>
      <c r="AF39" s="8"/>
      <c r="AG39" s="8"/>
      <c r="AH39" s="8"/>
    </row>
    <row r="40" spans="2:43" ht="16.5" customHeight="1" outlineLevel="1" thickBot="1" x14ac:dyDescent="0.3">
      <c r="C40" s="8"/>
      <c r="D40" s="10" t="s">
        <v>21</v>
      </c>
      <c r="E40" s="11" t="s">
        <v>22</v>
      </c>
      <c r="F40" s="11" t="s">
        <v>59</v>
      </c>
      <c r="G40" s="13" t="s">
        <v>58</v>
      </c>
      <c r="H40" s="13" t="s">
        <v>23</v>
      </c>
      <c r="I40" s="13" t="s">
        <v>24</v>
      </c>
      <c r="J40" s="13" t="s">
        <v>25</v>
      </c>
      <c r="K40" s="14" t="s">
        <v>26</v>
      </c>
      <c r="Z40" s="8"/>
      <c r="AA40" s="8"/>
      <c r="AB40" s="8"/>
      <c r="AC40" s="8"/>
      <c r="AD40" s="8"/>
      <c r="AE40" s="8"/>
      <c r="AF40" s="8"/>
      <c r="AG40" s="8"/>
      <c r="AH40" s="8"/>
    </row>
    <row r="41" spans="2:43" ht="15.75" outlineLevel="1" thickBot="1" x14ac:dyDescent="0.3">
      <c r="C41" s="15" t="s">
        <v>13</v>
      </c>
      <c r="D41" s="21">
        <f>D35*D44</f>
        <v>25.217399999999998</v>
      </c>
      <c r="E41" s="21">
        <f t="shared" ref="E41:J41" si="1">E35*E44</f>
        <v>0</v>
      </c>
      <c r="F41" s="21">
        <f t="shared" si="1"/>
        <v>0</v>
      </c>
      <c r="G41" s="21">
        <f t="shared" si="1"/>
        <v>0.84202199999999983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2">
        <f>SUM(D41:J41)</f>
        <v>26.059421999999998</v>
      </c>
      <c r="T41" s="8"/>
      <c r="U41" s="8"/>
      <c r="V41" s="8"/>
      <c r="W41" s="8"/>
      <c r="Z41" s="8"/>
      <c r="AA41" s="8"/>
      <c r="AB41" s="8"/>
      <c r="AC41" s="8"/>
      <c r="AD41" s="8"/>
      <c r="AE41" s="8"/>
      <c r="AF41" s="8"/>
      <c r="AG41" s="8"/>
      <c r="AH41" s="8"/>
    </row>
    <row r="42" spans="2:43" ht="15.75" outlineLevel="1" thickBot="1" x14ac:dyDescent="0.3">
      <c r="C42" s="18" t="s">
        <v>14</v>
      </c>
      <c r="D42" s="23">
        <f>D36*D44</f>
        <v>12.132899999999999</v>
      </c>
      <c r="E42" s="23">
        <f t="shared" ref="E42:J42" si="2">E36*E44</f>
        <v>0</v>
      </c>
      <c r="F42" s="23">
        <f t="shared" si="2"/>
        <v>0</v>
      </c>
      <c r="G42" s="23">
        <f t="shared" si="2"/>
        <v>0.8450399999999999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4">
        <f>SUM(D42:J42)</f>
        <v>12.977939999999998</v>
      </c>
      <c r="S42" s="8"/>
      <c r="T42" s="8"/>
      <c r="U42" s="8"/>
      <c r="V42" s="8"/>
      <c r="W42" s="8"/>
      <c r="Z42" s="8"/>
      <c r="AA42" s="8"/>
      <c r="AB42" s="8"/>
      <c r="AC42" s="8"/>
      <c r="AD42" s="8"/>
      <c r="AE42" s="8"/>
      <c r="AF42" s="8"/>
      <c r="AG42" s="8"/>
      <c r="AH42" s="8"/>
    </row>
    <row r="43" spans="2:43" s="28" customFormat="1" ht="15" customHeight="1" outlineLevel="1" thickBot="1" x14ac:dyDescent="0.3">
      <c r="C4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9"/>
      <c r="AA43" s="29"/>
      <c r="AD43" s="29"/>
      <c r="AE43" s="29"/>
      <c r="AF43" s="29"/>
      <c r="AG43" s="29"/>
      <c r="AH43" s="29"/>
      <c r="AI43" s="29"/>
      <c r="AJ43" s="29"/>
      <c r="AK43" s="29"/>
      <c r="AL43" s="29"/>
      <c r="AM43" s="8"/>
      <c r="AN43" s="30"/>
      <c r="AO43" s="30"/>
      <c r="AP43" s="30"/>
      <c r="AQ43" s="30"/>
    </row>
    <row r="44" spans="2:43" s="28" customFormat="1" ht="15" customHeight="1" outlineLevel="1" x14ac:dyDescent="0.25">
      <c r="C44" s="149" t="s">
        <v>27</v>
      </c>
      <c r="D44" s="141">
        <f>Constants!D7</f>
        <v>2.379</v>
      </c>
      <c r="E44" s="141">
        <f>Constants!D8</f>
        <v>2.65</v>
      </c>
      <c r="F44" s="141">
        <f>Constants!D9</f>
        <v>2.4740000000000002</v>
      </c>
      <c r="G44" s="141">
        <f>Constants!D10</f>
        <v>1.5089999999999999</v>
      </c>
      <c r="H44" s="141">
        <f>Constants!D11</f>
        <v>1.534</v>
      </c>
      <c r="I44" s="141">
        <f>Constants!D12</f>
        <v>3.089</v>
      </c>
      <c r="J44" s="141">
        <f>Constants!D13</f>
        <v>1.0670000000000001E-2</v>
      </c>
      <c r="K44" s="8"/>
      <c r="L44" s="8"/>
      <c r="M44" s="8"/>
      <c r="N44" s="8"/>
      <c r="O44" s="29"/>
      <c r="AA44" s="29"/>
      <c r="AD44" s="29"/>
      <c r="AE44" s="29"/>
      <c r="AF44" s="29"/>
      <c r="AG44" s="29"/>
      <c r="AH44" s="29"/>
      <c r="AI44" s="29"/>
      <c r="AJ44" s="29"/>
      <c r="AK44" s="29"/>
      <c r="AL44" s="29"/>
      <c r="AM44" s="8"/>
      <c r="AN44" s="30"/>
      <c r="AO44" s="30"/>
      <c r="AP44" s="30"/>
      <c r="AQ44" s="30"/>
    </row>
    <row r="45" spans="2:43" s="28" customFormat="1" ht="15" customHeight="1" outlineLevel="1" thickBot="1" x14ac:dyDescent="0.3">
      <c r="C45" s="150"/>
      <c r="D45" s="142" t="s">
        <v>44</v>
      </c>
      <c r="E45" s="142" t="s">
        <v>44</v>
      </c>
      <c r="F45" s="142" t="s">
        <v>44</v>
      </c>
      <c r="G45" s="142" t="s">
        <v>44</v>
      </c>
      <c r="H45" s="142" t="s">
        <v>44</v>
      </c>
      <c r="I45" s="142" t="s">
        <v>45</v>
      </c>
      <c r="J45" s="142" t="s">
        <v>46</v>
      </c>
      <c r="K45" s="27"/>
      <c r="L45" s="27"/>
      <c r="M45" s="27"/>
      <c r="N45" s="27"/>
      <c r="O45" s="29"/>
      <c r="AA45" s="29"/>
      <c r="AD45" s="29"/>
      <c r="AE45" s="29"/>
      <c r="AF45" s="29"/>
      <c r="AG45" s="29"/>
      <c r="AH45" s="29"/>
      <c r="AI45" s="29"/>
      <c r="AJ45" s="29"/>
      <c r="AK45" s="29"/>
      <c r="AL45" s="29"/>
      <c r="AM45" s="8"/>
      <c r="AN45" s="30"/>
      <c r="AO45" s="30"/>
      <c r="AP45" s="30"/>
      <c r="AQ45" s="30"/>
    </row>
    <row r="46" spans="2:43" s="28" customFormat="1" ht="15" customHeight="1" outlineLevel="1" x14ac:dyDescent="0.25">
      <c r="G46"/>
      <c r="H46"/>
      <c r="I46" s="29"/>
      <c r="J46" s="29"/>
      <c r="K46" s="29"/>
      <c r="L46" s="29"/>
      <c r="M46" s="29"/>
      <c r="N46" s="29"/>
      <c r="O46" s="29"/>
      <c r="AA46" s="29"/>
      <c r="AD46" s="29"/>
      <c r="AE46" s="29"/>
      <c r="AF46" s="29"/>
      <c r="AG46" s="29"/>
      <c r="AH46" s="29"/>
      <c r="AI46" s="29"/>
      <c r="AJ46" s="29"/>
      <c r="AK46" s="29"/>
      <c r="AL46" s="29"/>
      <c r="AM46" s="8"/>
      <c r="AN46" s="30"/>
      <c r="AO46" s="30"/>
      <c r="AP46" s="30"/>
      <c r="AQ46" s="30"/>
    </row>
    <row r="47" spans="2:43" s="28" customFormat="1" ht="15" customHeight="1" outlineLevel="1" x14ac:dyDescent="0.25">
      <c r="G47"/>
      <c r="H47"/>
      <c r="I47" s="29"/>
      <c r="J47" s="29"/>
      <c r="K47" s="29"/>
      <c r="L47" s="29"/>
      <c r="M47" s="29"/>
      <c r="N47" s="29"/>
      <c r="O47" s="29"/>
      <c r="AA47" s="29"/>
      <c r="AD47" s="29"/>
      <c r="AE47" s="29"/>
      <c r="AF47" s="29"/>
      <c r="AG47" s="29"/>
      <c r="AH47" s="29"/>
      <c r="AI47" s="29"/>
      <c r="AJ47" s="29"/>
      <c r="AK47" s="29"/>
      <c r="AL47" s="29"/>
      <c r="AM47" s="8"/>
      <c r="AN47" s="30"/>
      <c r="AO47" s="30"/>
      <c r="AP47" s="30"/>
      <c r="AQ47" s="30"/>
    </row>
    <row r="48" spans="2:43" s="28" customFormat="1" ht="15" customHeight="1" outlineLevel="1" x14ac:dyDescent="0.25">
      <c r="B48" s="20" t="s">
        <v>79</v>
      </c>
      <c r="C48"/>
      <c r="D48"/>
      <c r="E48"/>
      <c r="F48"/>
      <c r="H48"/>
      <c r="I48" s="29"/>
      <c r="J48" s="29"/>
      <c r="K48" s="29"/>
      <c r="L48" s="29"/>
      <c r="M48" s="29"/>
      <c r="N48" s="29"/>
      <c r="O48" s="29"/>
      <c r="AA48" s="29"/>
      <c r="AD48" s="29"/>
      <c r="AE48" s="29"/>
      <c r="AF48" s="29"/>
      <c r="AG48" s="29"/>
      <c r="AH48" s="29"/>
      <c r="AI48" s="29"/>
      <c r="AJ48" s="29"/>
      <c r="AK48" s="29"/>
      <c r="AL48" s="29"/>
      <c r="AM48" s="8"/>
      <c r="AN48" s="30"/>
      <c r="AO48" s="30"/>
      <c r="AP48" s="30"/>
      <c r="AQ48" s="30"/>
    </row>
    <row r="49" spans="2:43" s="28" customFormat="1" outlineLevel="1" x14ac:dyDescent="0.25">
      <c r="B49"/>
      <c r="C49" s="8"/>
      <c r="D49"/>
      <c r="E49"/>
      <c r="F49"/>
      <c r="H49"/>
      <c r="I49" s="29"/>
      <c r="J49" s="29"/>
      <c r="K49" s="29"/>
      <c r="L49" s="29"/>
      <c r="M49" s="29"/>
      <c r="N49" s="29"/>
      <c r="O49" s="29"/>
      <c r="P49" s="29"/>
      <c r="Q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8"/>
      <c r="AN49" s="30"/>
      <c r="AO49" s="30"/>
      <c r="AP49" s="30"/>
      <c r="AQ49" s="30"/>
    </row>
    <row r="50" spans="2:43" s="28" customFormat="1" ht="15.75" outlineLevel="1" thickBot="1" x14ac:dyDescent="0.3">
      <c r="B50"/>
      <c r="C50" s="8"/>
      <c r="D50"/>
      <c r="E50"/>
      <c r="F50"/>
      <c r="H50"/>
      <c r="I50" s="29"/>
      <c r="J50" s="29"/>
      <c r="K50" s="29"/>
      <c r="L50" s="29"/>
      <c r="M50" s="29"/>
      <c r="N50" s="29"/>
      <c r="O50" s="29"/>
      <c r="P50" s="29"/>
      <c r="Q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8"/>
      <c r="AN50" s="30"/>
      <c r="AO50" s="30"/>
      <c r="AP50" s="30"/>
      <c r="AQ50" s="30"/>
    </row>
    <row r="51" spans="2:43" s="28" customFormat="1" ht="15" customHeight="1" outlineLevel="1" x14ac:dyDescent="0.25">
      <c r="B51"/>
      <c r="C51" s="8"/>
      <c r="D51" s="151" t="s">
        <v>28</v>
      </c>
      <c r="E51" s="152"/>
      <c r="F51" s="153"/>
      <c r="G51"/>
      <c r="H51"/>
      <c r="I51" s="29"/>
      <c r="J51" s="29"/>
      <c r="K51" s="29"/>
      <c r="L51" s="29"/>
      <c r="M51" s="29"/>
      <c r="N51" s="29"/>
      <c r="O51" s="29"/>
      <c r="P51" s="29"/>
      <c r="Q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8"/>
      <c r="AN51" s="30"/>
      <c r="AO51" s="30"/>
      <c r="AP51" s="30"/>
      <c r="AQ51" s="30"/>
    </row>
    <row r="52" spans="2:43" s="28" customFormat="1" ht="57" customHeight="1" outlineLevel="1" thickBot="1" x14ac:dyDescent="0.3">
      <c r="B52"/>
      <c r="C52"/>
      <c r="D52" s="10" t="s">
        <v>29</v>
      </c>
      <c r="E52" s="11" t="s">
        <v>30</v>
      </c>
      <c r="F52" s="14" t="s">
        <v>74</v>
      </c>
      <c r="G52"/>
      <c r="H52"/>
      <c r="I52" s="29"/>
      <c r="J52" s="29"/>
      <c r="K52" s="29"/>
      <c r="L52" s="29"/>
      <c r="M52" s="29"/>
      <c r="N52" s="29"/>
      <c r="O52" s="29"/>
      <c r="P52" s="29"/>
      <c r="Q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8"/>
      <c r="AN52" s="30"/>
      <c r="AO52" s="30"/>
      <c r="AP52" s="30"/>
      <c r="AQ52" s="30"/>
    </row>
    <row r="53" spans="2:43" s="28" customFormat="1" ht="15" customHeight="1" outlineLevel="1" thickTop="1" thickBot="1" x14ac:dyDescent="0.3">
      <c r="D53" s="109">
        <v>30000</v>
      </c>
      <c r="E53" s="110">
        <v>2</v>
      </c>
      <c r="F53" s="62">
        <f>E53*D53</f>
        <v>60000</v>
      </c>
      <c r="G53"/>
      <c r="H53"/>
      <c r="I53" s="29"/>
      <c r="J53" s="29"/>
      <c r="K53" s="29"/>
      <c r="L53" s="29"/>
      <c r="M53" s="29"/>
      <c r="N53" s="29"/>
      <c r="O53" s="29"/>
      <c r="P53" s="29"/>
      <c r="Q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8"/>
      <c r="AN53" s="30"/>
      <c r="AO53" s="30"/>
      <c r="AP53" s="30"/>
      <c r="AQ53" s="30"/>
    </row>
    <row r="54" spans="2:43" s="28" customFormat="1" ht="15" customHeight="1" outlineLevel="1" thickTop="1" x14ac:dyDescent="0.25">
      <c r="D54" s="8"/>
      <c r="E54" s="8"/>
      <c r="F54" s="8"/>
      <c r="G54"/>
      <c r="H54"/>
      <c r="I54" s="29"/>
      <c r="J54" s="29"/>
      <c r="K54" s="29"/>
      <c r="L54" s="29"/>
      <c r="M54" s="29"/>
      <c r="N54" s="29"/>
      <c r="O54" s="29"/>
      <c r="P54" s="29"/>
      <c r="Q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8"/>
      <c r="AN54" s="30"/>
      <c r="AO54" s="30"/>
      <c r="AP54" s="30"/>
      <c r="AQ54" s="30"/>
    </row>
    <row r="55" spans="2:43" s="28" customFormat="1" ht="15" customHeight="1" outlineLevel="1" x14ac:dyDescent="0.25">
      <c r="D55" s="8"/>
      <c r="E55" s="8"/>
      <c r="F55" s="8"/>
      <c r="G55"/>
      <c r="H55"/>
      <c r="I55" s="29"/>
      <c r="J55" s="29"/>
      <c r="K55" s="29"/>
      <c r="L55" s="29"/>
      <c r="M55" s="29"/>
      <c r="N55" s="29"/>
      <c r="O55" s="29"/>
      <c r="P55" s="29"/>
      <c r="Q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8"/>
      <c r="AN55" s="30"/>
      <c r="AO55" s="30"/>
      <c r="AP55" s="30"/>
      <c r="AQ55" s="30"/>
    </row>
    <row r="56" spans="2:43" s="28" customFormat="1" ht="15" customHeight="1" outlineLevel="1" x14ac:dyDescent="0.25">
      <c r="B56" s="20" t="s">
        <v>75</v>
      </c>
      <c r="D56" s="8"/>
      <c r="E56" s="8"/>
      <c r="F56" s="8"/>
      <c r="G56"/>
      <c r="H56"/>
      <c r="I56" s="29"/>
      <c r="J56" s="29"/>
      <c r="K56" s="29"/>
      <c r="L56" s="29"/>
      <c r="M56" s="29"/>
      <c r="N56" s="29"/>
      <c r="O56" s="29"/>
      <c r="P56" s="29"/>
      <c r="Q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8"/>
      <c r="AN56" s="30"/>
      <c r="AO56" s="30"/>
      <c r="AP56" s="30"/>
      <c r="AQ56" s="30"/>
    </row>
    <row r="57" spans="2:43" s="28" customFormat="1" ht="15" customHeight="1" outlineLevel="1" x14ac:dyDescent="0.25">
      <c r="B57" s="20"/>
      <c r="D57" s="8"/>
      <c r="E57" s="8"/>
      <c r="F57" s="8"/>
      <c r="G57"/>
      <c r="H57"/>
      <c r="I57" s="29"/>
      <c r="J57" s="29"/>
      <c r="K57" s="29"/>
      <c r="L57" s="29"/>
      <c r="M57" s="29"/>
      <c r="N57" s="29"/>
      <c r="O57" s="29"/>
      <c r="P57" s="29"/>
      <c r="Q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8"/>
      <c r="AN57" s="30"/>
      <c r="AO57" s="30"/>
      <c r="AP57" s="30"/>
      <c r="AQ57" s="30"/>
    </row>
    <row r="58" spans="2:43" s="28" customFormat="1" ht="15" customHeight="1" outlineLevel="1" thickBot="1" x14ac:dyDescent="0.3">
      <c r="B58" s="20"/>
      <c r="D58" s="8"/>
      <c r="E58" s="8"/>
      <c r="F58" s="8"/>
      <c r="G58"/>
      <c r="H58"/>
      <c r="I58" s="29"/>
      <c r="J58" s="29"/>
      <c r="K58" s="29"/>
      <c r="L58" s="29"/>
      <c r="M58" s="29"/>
      <c r="N58" s="29"/>
      <c r="O58" s="29"/>
      <c r="P58" s="29"/>
      <c r="Q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8"/>
      <c r="AN58" s="30"/>
      <c r="AO58" s="30"/>
      <c r="AP58" s="30"/>
      <c r="AQ58" s="30"/>
    </row>
    <row r="59" spans="2:43" s="28" customFormat="1" ht="15" customHeight="1" outlineLevel="1" x14ac:dyDescent="0.25">
      <c r="D59" s="32" t="s">
        <v>63</v>
      </c>
      <c r="E59" s="8"/>
      <c r="F59" s="8"/>
      <c r="G59"/>
      <c r="H59"/>
      <c r="I59" s="29"/>
      <c r="J59" s="29"/>
      <c r="K59" s="29"/>
      <c r="L59" s="29"/>
      <c r="M59" s="29"/>
      <c r="N59" s="29"/>
      <c r="O59" s="29"/>
      <c r="P59" s="29"/>
      <c r="Q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8"/>
      <c r="AN59" s="30"/>
      <c r="AO59" s="30"/>
      <c r="AP59" s="30"/>
      <c r="AQ59" s="30"/>
    </row>
    <row r="60" spans="2:43" s="28" customFormat="1" ht="15" customHeight="1" outlineLevel="1" thickBot="1" x14ac:dyDescent="0.3">
      <c r="C60" s="8"/>
      <c r="D60" s="52" t="s">
        <v>105</v>
      </c>
      <c r="E60" s="8"/>
      <c r="F60" s="8"/>
      <c r="G60"/>
      <c r="H60"/>
      <c r="I60" s="29"/>
      <c r="J60" s="29"/>
      <c r="K60" s="29"/>
      <c r="L60" s="29"/>
      <c r="M60" s="29"/>
      <c r="N60" s="29"/>
      <c r="O60" s="29"/>
      <c r="P60" s="29"/>
      <c r="Q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8"/>
      <c r="AN60" s="30"/>
      <c r="AO60" s="30"/>
      <c r="AP60" s="30"/>
      <c r="AQ60" s="30"/>
    </row>
    <row r="61" spans="2:43" s="28" customFormat="1" ht="15" customHeight="1" outlineLevel="1" thickBot="1" x14ac:dyDescent="0.3">
      <c r="C61" s="15" t="s">
        <v>13</v>
      </c>
      <c r="D61" s="21">
        <f>F53*K41/100000</f>
        <v>15.635653199999998</v>
      </c>
      <c r="E61" s="8"/>
      <c r="F61" s="8"/>
      <c r="G61"/>
      <c r="H61"/>
      <c r="I61" s="29"/>
      <c r="J61" s="29"/>
      <c r="K61" s="29"/>
      <c r="L61" s="29"/>
      <c r="M61" s="29"/>
      <c r="N61" s="29"/>
      <c r="O61" s="29"/>
      <c r="P61" s="29"/>
      <c r="Q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8"/>
      <c r="AN61" s="30"/>
      <c r="AO61" s="30"/>
      <c r="AP61" s="30"/>
      <c r="AQ61" s="30"/>
    </row>
    <row r="62" spans="2:43" s="28" customFormat="1" ht="15" customHeight="1" outlineLevel="1" thickBot="1" x14ac:dyDescent="0.3">
      <c r="C62" s="18" t="s">
        <v>14</v>
      </c>
      <c r="D62" s="57">
        <f>F53*K42/100000</f>
        <v>7.7867639999999989</v>
      </c>
      <c r="E62" s="8"/>
      <c r="F62" s="50"/>
      <c r="G62" s="51"/>
      <c r="H62" s="51"/>
      <c r="I62" s="29"/>
      <c r="J62" s="29"/>
      <c r="K62" s="29"/>
      <c r="L62" s="29"/>
      <c r="M62" s="29"/>
      <c r="N62" s="29"/>
      <c r="O62" s="29"/>
      <c r="P62" s="29"/>
      <c r="Q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8"/>
      <c r="AN62" s="30"/>
      <c r="AO62" s="30"/>
      <c r="AP62" s="30"/>
      <c r="AQ62" s="30"/>
    </row>
    <row r="63" spans="2:43" s="28" customFormat="1" ht="15" customHeight="1" outlineLevel="1" x14ac:dyDescent="0.25">
      <c r="D63" s="8"/>
      <c r="E63" s="8"/>
      <c r="F63" s="8"/>
      <c r="G63"/>
      <c r="H63"/>
      <c r="I63" s="29"/>
      <c r="J63" s="29"/>
      <c r="K63" s="29"/>
      <c r="L63" s="29"/>
      <c r="M63" s="29"/>
      <c r="N63" s="29"/>
      <c r="O63" s="29"/>
      <c r="P63" s="29"/>
      <c r="Q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8"/>
      <c r="AN63" s="30"/>
      <c r="AO63" s="30"/>
      <c r="AP63" s="30"/>
      <c r="AQ63" s="30"/>
    </row>
    <row r="64" spans="2:43" s="28" customFormat="1" ht="15" customHeight="1" outlineLevel="1" x14ac:dyDescent="0.25">
      <c r="D64" s="8"/>
      <c r="E64" s="8"/>
      <c r="F64" s="8"/>
      <c r="G64"/>
      <c r="H64"/>
      <c r="I64" s="29"/>
      <c r="J64" s="29"/>
      <c r="K64" s="29"/>
      <c r="L64" s="29"/>
      <c r="M64" s="29"/>
      <c r="N64" s="29"/>
      <c r="O64" s="29"/>
      <c r="P64" s="29"/>
      <c r="Q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8"/>
      <c r="AN64" s="30"/>
      <c r="AO64" s="30"/>
      <c r="AP64" s="30"/>
      <c r="AQ64" s="30"/>
    </row>
    <row r="65" spans="1:43" s="28" customFormat="1" ht="15" customHeight="1" outlineLevel="1" x14ac:dyDescent="0.25">
      <c r="B65" s="20" t="s">
        <v>76</v>
      </c>
      <c r="D65" s="8"/>
      <c r="E65" s="8"/>
      <c r="F65" s="8"/>
      <c r="G65"/>
      <c r="H65"/>
      <c r="I65" s="29"/>
      <c r="J65" s="29"/>
      <c r="K65" s="29"/>
      <c r="L65" s="29"/>
      <c r="M65" s="29"/>
      <c r="N65" s="29"/>
      <c r="O65" s="29"/>
      <c r="P65" s="29"/>
      <c r="Q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8"/>
      <c r="AN65" s="30"/>
      <c r="AO65" s="30"/>
      <c r="AP65" s="30"/>
      <c r="AQ65" s="30"/>
    </row>
    <row r="66" spans="1:43" s="28" customFormat="1" ht="15" customHeight="1" outlineLevel="1" x14ac:dyDescent="0.25">
      <c r="D66" s="8"/>
      <c r="E66" s="8"/>
      <c r="F66" s="8"/>
      <c r="G66"/>
      <c r="H66"/>
      <c r="I66" s="29"/>
      <c r="J66" s="29"/>
      <c r="K66" s="29"/>
      <c r="L66" s="29"/>
      <c r="M66" s="29"/>
      <c r="N66" s="29"/>
      <c r="O66" s="29"/>
      <c r="P66" s="29"/>
      <c r="Q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8"/>
      <c r="AN66" s="30"/>
      <c r="AO66" s="30"/>
      <c r="AP66" s="30"/>
      <c r="AQ66" s="30"/>
    </row>
    <row r="67" spans="1:43" s="28" customFormat="1" ht="15" customHeight="1" outlineLevel="1" thickBot="1" x14ac:dyDescent="0.3">
      <c r="D67" s="8"/>
      <c r="E67" s="8"/>
      <c r="F67" s="8"/>
      <c r="G67"/>
      <c r="H67"/>
      <c r="I67" s="29"/>
      <c r="J67" s="29"/>
      <c r="K67" s="29"/>
      <c r="L67" s="29"/>
      <c r="M67" s="29"/>
      <c r="N67" s="29"/>
      <c r="O67" s="29"/>
      <c r="P67" s="29"/>
      <c r="Q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8"/>
      <c r="AN67" s="30"/>
      <c r="AO67" s="30"/>
      <c r="AP67" s="30"/>
      <c r="AQ67" s="30"/>
    </row>
    <row r="68" spans="1:43" s="28" customFormat="1" ht="16.5" customHeight="1" outlineLevel="1" x14ac:dyDescent="0.25">
      <c r="C68" s="8"/>
      <c r="D68" s="88" t="s">
        <v>31</v>
      </c>
      <c r="E68" s="89" t="s">
        <v>26</v>
      </c>
      <c r="G68"/>
      <c r="H68"/>
      <c r="I68" s="29"/>
      <c r="J68" s="29"/>
      <c r="K68" s="29"/>
      <c r="L68" s="29"/>
      <c r="M68" s="29"/>
      <c r="N68" s="29"/>
      <c r="O68" s="29"/>
      <c r="P68" s="29"/>
      <c r="Q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8"/>
      <c r="AN68" s="30"/>
      <c r="AO68" s="30"/>
      <c r="AP68" s="30"/>
      <c r="AQ68" s="30"/>
    </row>
    <row r="69" spans="1:43" s="28" customFormat="1" ht="16.5" customHeight="1" outlineLevel="1" thickBot="1" x14ac:dyDescent="0.3">
      <c r="C69" s="8"/>
      <c r="D69" s="84" t="s">
        <v>105</v>
      </c>
      <c r="E69" s="85" t="s">
        <v>105</v>
      </c>
      <c r="G69"/>
      <c r="H69"/>
      <c r="I69" s="29"/>
      <c r="J69" s="29"/>
      <c r="K69" s="29"/>
      <c r="L69" s="29"/>
      <c r="M69" s="29"/>
      <c r="N69" s="29"/>
      <c r="O69" s="29"/>
      <c r="P69" s="29"/>
      <c r="Q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8"/>
      <c r="AN69" s="30"/>
      <c r="AO69" s="30"/>
      <c r="AP69" s="30"/>
      <c r="AQ69" s="30"/>
    </row>
    <row r="70" spans="1:43" s="28" customFormat="1" ht="56.25" customHeight="1" outlineLevel="1" thickBot="1" x14ac:dyDescent="0.3">
      <c r="C70" s="31" t="s">
        <v>32</v>
      </c>
      <c r="D70" s="63">
        <f>E70/E53</f>
        <v>3.9244445999999997</v>
      </c>
      <c r="E70" s="63">
        <f>D61-D62</f>
        <v>7.8488891999999995</v>
      </c>
      <c r="F70" s="49"/>
      <c r="G70"/>
      <c r="H70"/>
      <c r="I70" s="29"/>
      <c r="J70" s="29"/>
      <c r="K70" s="29"/>
      <c r="L70" s="29"/>
      <c r="M70" s="29"/>
      <c r="N70" s="29"/>
      <c r="O70" s="29"/>
      <c r="P70" s="29"/>
      <c r="Q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8"/>
      <c r="AN70" s="30"/>
      <c r="AO70" s="30"/>
      <c r="AP70" s="30"/>
      <c r="AQ70" s="30"/>
    </row>
    <row r="71" spans="1:43" s="28" customFormat="1" ht="15" customHeight="1" outlineLevel="1" x14ac:dyDescent="0.25">
      <c r="G71"/>
      <c r="H71"/>
      <c r="I71" s="29"/>
      <c r="J71" s="29"/>
      <c r="K71" s="29"/>
      <c r="L71" s="29"/>
      <c r="M71" s="29"/>
      <c r="N71" s="29"/>
      <c r="O71" s="29"/>
      <c r="P71" s="29"/>
      <c r="Q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8"/>
      <c r="AN71" s="30"/>
      <c r="AO71" s="30"/>
      <c r="AP71" s="30"/>
      <c r="AQ71" s="30"/>
    </row>
    <row r="72" spans="1:43" s="28" customFormat="1" ht="15" customHeight="1" outlineLevel="1" x14ac:dyDescent="0.25">
      <c r="G72"/>
      <c r="H72"/>
      <c r="I72" s="29"/>
      <c r="J72" s="29"/>
      <c r="K72" s="29"/>
      <c r="L72" s="29"/>
      <c r="M72" s="29"/>
      <c r="N72" s="29"/>
      <c r="O72" s="29"/>
      <c r="P72" s="29"/>
      <c r="Q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8"/>
      <c r="AN72" s="30"/>
      <c r="AO72" s="30"/>
      <c r="AP72" s="30"/>
      <c r="AQ72" s="30"/>
    </row>
    <row r="73" spans="1:43" s="5" customFormat="1" x14ac:dyDescent="0.25">
      <c r="A73" s="4" t="s">
        <v>50</v>
      </c>
      <c r="B73" s="4"/>
      <c r="C73" s="4"/>
      <c r="D73" s="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43" s="5" customFormat="1" outlineLevel="1" x14ac:dyDescent="0.25">
      <c r="B74" s="4"/>
      <c r="D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43" s="5" customFormat="1" outlineLevel="1" x14ac:dyDescent="0.25">
      <c r="B75" s="4" t="s">
        <v>81</v>
      </c>
      <c r="D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43" s="5" customFormat="1" outlineLevel="1" x14ac:dyDescent="0.25">
      <c r="B76" s="4"/>
      <c r="D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43" s="5" customFormat="1" ht="15.75" outlineLevel="1" thickBot="1" x14ac:dyDescent="0.3">
      <c r="B77" s="4"/>
      <c r="D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43" s="5" customFormat="1" outlineLevel="1" x14ac:dyDescent="0.25">
      <c r="B78" s="4"/>
      <c r="C78" s="8"/>
      <c r="D78" s="151" t="s">
        <v>89</v>
      </c>
      <c r="E78" s="154"/>
      <c r="F78" s="163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43" s="5" customFormat="1" ht="15.75" outlineLevel="1" thickBot="1" x14ac:dyDescent="0.3">
      <c r="B79" s="4"/>
      <c r="C79" s="8"/>
      <c r="D79" s="10" t="s">
        <v>5</v>
      </c>
      <c r="E79" s="11" t="s">
        <v>6</v>
      </c>
      <c r="F79" s="12" t="s">
        <v>7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43" s="5" customFormat="1" ht="16.5" outlineLevel="1" thickTop="1" thickBot="1" x14ac:dyDescent="0.3">
      <c r="B80" s="4"/>
      <c r="C80" s="15" t="s">
        <v>13</v>
      </c>
      <c r="D80" s="103">
        <v>500</v>
      </c>
      <c r="E80" s="104">
        <v>700</v>
      </c>
      <c r="F80" s="59">
        <f>E80-D80</f>
        <v>200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2:38" s="5" customFormat="1" ht="15.75" outlineLevel="1" thickBot="1" x14ac:dyDescent="0.3">
      <c r="B81" s="4"/>
      <c r="C81" s="18" t="s">
        <v>14</v>
      </c>
      <c r="D81" s="105">
        <v>220</v>
      </c>
      <c r="E81" s="106">
        <v>320</v>
      </c>
      <c r="F81" s="60">
        <f>E81-D81</f>
        <v>100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2:38" s="5" customFormat="1" outlineLevel="1" x14ac:dyDescent="0.25">
      <c r="B82" s="4"/>
      <c r="D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2:38" s="5" customFormat="1" ht="15.75" outlineLevel="1" thickBot="1" x14ac:dyDescent="0.3">
      <c r="B83" s="4"/>
      <c r="D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2:38" outlineLevel="1" x14ac:dyDescent="0.25">
      <c r="C84" s="8"/>
      <c r="D84" s="151" t="s">
        <v>15</v>
      </c>
      <c r="E84" s="161"/>
      <c r="F84" s="161"/>
      <c r="G84" s="161"/>
      <c r="H84" s="161"/>
      <c r="I84" s="161"/>
      <c r="J84" s="155"/>
      <c r="K84" s="48"/>
      <c r="AH84" s="8"/>
    </row>
    <row r="85" spans="2:38" ht="59.25" customHeight="1" outlineLevel="1" thickBot="1" x14ac:dyDescent="0.3">
      <c r="C85" s="8"/>
      <c r="D85" s="10" t="s">
        <v>16</v>
      </c>
      <c r="E85" s="11" t="s">
        <v>17</v>
      </c>
      <c r="F85" s="11" t="s">
        <v>87</v>
      </c>
      <c r="G85" s="11" t="s">
        <v>88</v>
      </c>
      <c r="H85" s="11" t="s">
        <v>18</v>
      </c>
      <c r="I85" s="11" t="s">
        <v>19</v>
      </c>
      <c r="J85" s="14" t="s">
        <v>20</v>
      </c>
      <c r="K85" s="8"/>
      <c r="AH85" s="8"/>
    </row>
    <row r="86" spans="2:38" ht="15" customHeight="1" outlineLevel="1" thickTop="1" thickBot="1" x14ac:dyDescent="0.3">
      <c r="C86" s="15" t="s">
        <v>13</v>
      </c>
      <c r="D86" s="103">
        <v>380</v>
      </c>
      <c r="E86" s="107"/>
      <c r="F86" s="107"/>
      <c r="G86" s="107">
        <v>20</v>
      </c>
      <c r="H86" s="107"/>
      <c r="I86" s="107"/>
      <c r="J86" s="104"/>
      <c r="Z86" s="8"/>
      <c r="AA86" s="8"/>
      <c r="AB86" s="8"/>
      <c r="AC86" s="8"/>
      <c r="AD86" s="8"/>
      <c r="AE86" s="8"/>
      <c r="AF86" s="8"/>
      <c r="AG86" s="8"/>
      <c r="AH86" s="8"/>
    </row>
    <row r="87" spans="2:38" ht="15.75" outlineLevel="1" thickBot="1" x14ac:dyDescent="0.3">
      <c r="C87" s="18" t="s">
        <v>14</v>
      </c>
      <c r="D87" s="105"/>
      <c r="E87" s="108"/>
      <c r="F87" s="108"/>
      <c r="G87" s="108"/>
      <c r="H87" s="108"/>
      <c r="I87" s="108"/>
      <c r="J87" s="106">
        <v>70</v>
      </c>
      <c r="Z87" s="8"/>
      <c r="AA87" s="8"/>
      <c r="AB87" s="8"/>
      <c r="AC87" s="8"/>
      <c r="AD87" s="8"/>
      <c r="AE87" s="8"/>
      <c r="AF87" s="8"/>
      <c r="AG87" s="8"/>
      <c r="AH87" s="8"/>
    </row>
    <row r="88" spans="2:38" outlineLevel="1" x14ac:dyDescent="0.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AH88" s="8"/>
    </row>
    <row r="89" spans="2:38" outlineLevel="1" x14ac:dyDescent="0.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AH89" s="8"/>
    </row>
    <row r="90" spans="2:38" outlineLevel="1" x14ac:dyDescent="0.25">
      <c r="B90" s="4" t="s">
        <v>86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AH90" s="8"/>
    </row>
    <row r="91" spans="2:38" outlineLevel="1" x14ac:dyDescent="0.25">
      <c r="B91" s="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AH91" s="8"/>
    </row>
    <row r="92" spans="2:38" outlineLevel="1" x14ac:dyDescent="0.25">
      <c r="B92" s="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AH92" s="8"/>
    </row>
    <row r="93" spans="2:38" outlineLevel="1" x14ac:dyDescent="0.25">
      <c r="B93" s="4" t="s">
        <v>78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AH93" s="8"/>
    </row>
    <row r="94" spans="2:38" outlineLevel="1" x14ac:dyDescent="0.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AH94" s="8"/>
    </row>
    <row r="95" spans="2:38" ht="15.75" outlineLevel="1" thickBot="1" x14ac:dyDescent="0.3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AH95" s="8"/>
    </row>
    <row r="96" spans="2:38" outlineLevel="1" x14ac:dyDescent="0.25">
      <c r="C96" s="8"/>
      <c r="D96" s="151" t="s">
        <v>62</v>
      </c>
      <c r="E96" s="161"/>
      <c r="F96" s="161"/>
      <c r="G96" s="161"/>
      <c r="H96" s="161"/>
      <c r="I96" s="161"/>
      <c r="J96" s="155"/>
      <c r="K96" s="48"/>
      <c r="AH96" s="8"/>
    </row>
    <row r="97" spans="2:43" ht="59.25" customHeight="1" outlineLevel="1" thickBot="1" x14ac:dyDescent="0.3">
      <c r="C97" s="8"/>
      <c r="D97" s="10" t="s">
        <v>33</v>
      </c>
      <c r="E97" s="11" t="s">
        <v>34</v>
      </c>
      <c r="F97" s="11" t="s">
        <v>83</v>
      </c>
      <c r="G97" s="11" t="s">
        <v>84</v>
      </c>
      <c r="H97" s="11" t="s">
        <v>35</v>
      </c>
      <c r="I97" s="11" t="s">
        <v>36</v>
      </c>
      <c r="J97" s="14" t="s">
        <v>37</v>
      </c>
      <c r="K97" s="8"/>
      <c r="AH97" s="8"/>
    </row>
    <row r="98" spans="2:43" ht="15" customHeight="1" outlineLevel="1" thickBot="1" x14ac:dyDescent="0.3">
      <c r="C98" s="15" t="s">
        <v>13</v>
      </c>
      <c r="D98" s="16">
        <f>IF(D86&gt;0,D86/$F80,)</f>
        <v>1.9</v>
      </c>
      <c r="E98" s="16">
        <f t="shared" ref="E98:J99" si="3">IF(E86&gt;0,E86/$F80,)</f>
        <v>0</v>
      </c>
      <c r="F98" s="16">
        <f t="shared" si="3"/>
        <v>0</v>
      </c>
      <c r="G98" s="16">
        <f t="shared" si="3"/>
        <v>0.1</v>
      </c>
      <c r="H98" s="16">
        <f t="shared" si="3"/>
        <v>0</v>
      </c>
      <c r="I98" s="16">
        <f t="shared" si="3"/>
        <v>0</v>
      </c>
      <c r="J98" s="16">
        <f t="shared" si="3"/>
        <v>0</v>
      </c>
      <c r="Z98" s="8"/>
      <c r="AA98" s="8"/>
      <c r="AB98" s="8"/>
      <c r="AC98" s="8"/>
      <c r="AD98" s="8"/>
      <c r="AE98" s="8"/>
      <c r="AF98" s="8"/>
      <c r="AG98" s="8"/>
      <c r="AH98" s="8"/>
    </row>
    <row r="99" spans="2:43" ht="15.75" outlineLevel="1" thickBot="1" x14ac:dyDescent="0.3">
      <c r="C99" s="18" t="s">
        <v>14</v>
      </c>
      <c r="D99" s="44">
        <f>IF(D87&gt;0,D87/$F81,)</f>
        <v>0</v>
      </c>
      <c r="E99" s="44">
        <f t="shared" si="3"/>
        <v>0</v>
      </c>
      <c r="F99" s="44">
        <f t="shared" si="3"/>
        <v>0</v>
      </c>
      <c r="G99" s="44">
        <f t="shared" si="3"/>
        <v>0</v>
      </c>
      <c r="H99" s="44">
        <f t="shared" si="3"/>
        <v>0</v>
      </c>
      <c r="I99" s="44">
        <f t="shared" si="3"/>
        <v>0</v>
      </c>
      <c r="J99" s="44">
        <f t="shared" si="3"/>
        <v>0.7</v>
      </c>
      <c r="Z99" s="8"/>
      <c r="AA99" s="8"/>
      <c r="AB99" s="8"/>
      <c r="AC99" s="8"/>
      <c r="AD99" s="8"/>
      <c r="AE99" s="8"/>
      <c r="AF99" s="8"/>
      <c r="AG99" s="8"/>
      <c r="AH99" s="8"/>
    </row>
    <row r="100" spans="2:43" outlineLevel="1" x14ac:dyDescent="0.25">
      <c r="C100" s="8"/>
      <c r="G100" s="8"/>
      <c r="H100" s="8"/>
      <c r="I100" s="8"/>
      <c r="J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2:43" ht="15.75" outlineLevel="1" thickBot="1" x14ac:dyDescent="0.3">
      <c r="C101" s="8"/>
      <c r="G101" s="8"/>
      <c r="H101" s="8"/>
      <c r="I101" s="8"/>
      <c r="J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2:43" ht="15" customHeight="1" outlineLevel="1" x14ac:dyDescent="0.25">
      <c r="C102" s="8"/>
      <c r="D102" s="151" t="s">
        <v>85</v>
      </c>
      <c r="E102" s="161"/>
      <c r="F102" s="161"/>
      <c r="G102" s="161"/>
      <c r="H102" s="161"/>
      <c r="I102" s="161"/>
      <c r="J102" s="161"/>
      <c r="K102" s="155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2:43" ht="16.5" customHeight="1" outlineLevel="1" thickBot="1" x14ac:dyDescent="0.3">
      <c r="C103" s="8"/>
      <c r="D103" s="10" t="s">
        <v>21</v>
      </c>
      <c r="E103" s="11" t="s">
        <v>22</v>
      </c>
      <c r="F103" s="11" t="s">
        <v>59</v>
      </c>
      <c r="G103" s="13" t="s">
        <v>58</v>
      </c>
      <c r="H103" s="13" t="s">
        <v>23</v>
      </c>
      <c r="I103" s="13" t="s">
        <v>24</v>
      </c>
      <c r="J103" s="13" t="s">
        <v>25</v>
      </c>
      <c r="K103" s="14" t="s">
        <v>26</v>
      </c>
      <c r="Z103" s="8"/>
      <c r="AA103" s="8"/>
      <c r="AB103" s="8"/>
      <c r="AC103" s="8"/>
      <c r="AD103" s="8"/>
      <c r="AE103" s="8"/>
      <c r="AF103" s="8"/>
      <c r="AG103" s="8"/>
      <c r="AH103" s="8"/>
    </row>
    <row r="104" spans="2:43" ht="15.75" outlineLevel="1" thickBot="1" x14ac:dyDescent="0.3">
      <c r="C104" s="15" t="s">
        <v>13</v>
      </c>
      <c r="D104" s="21">
        <f>D98*D107</f>
        <v>4.6930000000000005</v>
      </c>
      <c r="E104" s="21">
        <f t="shared" ref="E104:J104" si="4">E98*E107</f>
        <v>0</v>
      </c>
      <c r="F104" s="21">
        <f t="shared" si="4"/>
        <v>0</v>
      </c>
      <c r="G104" s="21">
        <f t="shared" si="4"/>
        <v>0.14940000000000001</v>
      </c>
      <c r="H104" s="21">
        <f t="shared" si="4"/>
        <v>0</v>
      </c>
      <c r="I104" s="21">
        <f t="shared" si="4"/>
        <v>0</v>
      </c>
      <c r="J104" s="21">
        <f t="shared" si="4"/>
        <v>0</v>
      </c>
      <c r="K104" s="22">
        <f>SUM(D104:J104)</f>
        <v>4.8424000000000005</v>
      </c>
      <c r="T104" s="8"/>
      <c r="U104" s="8"/>
      <c r="V104" s="8"/>
      <c r="W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2:43" ht="15.75" outlineLevel="1" thickBot="1" x14ac:dyDescent="0.3">
      <c r="C105" s="18" t="s">
        <v>14</v>
      </c>
      <c r="D105" s="23">
        <f>D99*D107</f>
        <v>0</v>
      </c>
      <c r="E105" s="23">
        <f t="shared" ref="E105:J105" si="5">E99*E107</f>
        <v>0</v>
      </c>
      <c r="F105" s="23">
        <f t="shared" si="5"/>
        <v>0</v>
      </c>
      <c r="G105" s="23">
        <f t="shared" si="5"/>
        <v>0</v>
      </c>
      <c r="H105" s="23">
        <f t="shared" si="5"/>
        <v>0</v>
      </c>
      <c r="I105" s="23">
        <f t="shared" si="5"/>
        <v>0</v>
      </c>
      <c r="J105" s="23">
        <f t="shared" si="5"/>
        <v>1.7499999999999998E-2</v>
      </c>
      <c r="K105" s="24">
        <f>SUM(D105:J105)</f>
        <v>1.7499999999999998E-2</v>
      </c>
      <c r="S105" s="8"/>
      <c r="T105" s="8"/>
      <c r="U105" s="8"/>
      <c r="V105" s="8"/>
      <c r="W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2:43" s="28" customFormat="1" ht="15" customHeight="1" outlineLevel="1" thickBot="1" x14ac:dyDescent="0.3">
      <c r="C10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29"/>
      <c r="AA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8"/>
      <c r="AN106" s="30"/>
      <c r="AO106" s="30"/>
      <c r="AP106" s="30"/>
      <c r="AQ106" s="30"/>
    </row>
    <row r="107" spans="2:43" s="28" customFormat="1" ht="15" customHeight="1" outlineLevel="1" x14ac:dyDescent="0.25">
      <c r="C107" s="149" t="s">
        <v>27</v>
      </c>
      <c r="D107" s="141">
        <v>2.4700000000000002</v>
      </c>
      <c r="E107" s="141">
        <v>3.0071500000000002</v>
      </c>
      <c r="F107" s="143">
        <v>2.4489999999999998</v>
      </c>
      <c r="G107" s="143">
        <v>1.494</v>
      </c>
      <c r="H107" s="141">
        <v>1.5321199999999999</v>
      </c>
      <c r="I107" s="141">
        <v>3.03</v>
      </c>
      <c r="J107" s="141">
        <v>2.5000000000000001E-2</v>
      </c>
      <c r="K107" s="8"/>
      <c r="L107" s="8"/>
      <c r="M107" s="8"/>
      <c r="N107" s="8"/>
      <c r="O107" s="29"/>
      <c r="AA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8"/>
      <c r="AN107" s="30"/>
      <c r="AO107" s="30"/>
      <c r="AP107" s="30"/>
      <c r="AQ107" s="30"/>
    </row>
    <row r="108" spans="2:43" s="28" customFormat="1" ht="15" customHeight="1" outlineLevel="1" thickBot="1" x14ac:dyDescent="0.3">
      <c r="C108" s="150"/>
      <c r="D108" s="142" t="s">
        <v>44</v>
      </c>
      <c r="E108" s="142" t="s">
        <v>44</v>
      </c>
      <c r="F108" s="142" t="s">
        <v>44</v>
      </c>
      <c r="G108" s="142" t="s">
        <v>44</v>
      </c>
      <c r="H108" s="142" t="s">
        <v>44</v>
      </c>
      <c r="I108" s="142" t="s">
        <v>45</v>
      </c>
      <c r="J108" s="142" t="s">
        <v>46</v>
      </c>
      <c r="K108" s="27"/>
      <c r="L108" s="27"/>
      <c r="M108" s="27"/>
      <c r="N108" s="27"/>
      <c r="O108" s="29"/>
      <c r="AA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8"/>
      <c r="AN108" s="30"/>
      <c r="AO108" s="30"/>
      <c r="AP108" s="30"/>
      <c r="AQ108" s="30"/>
    </row>
    <row r="109" spans="2:43" s="28" customFormat="1" ht="15" customHeight="1" outlineLevel="1" x14ac:dyDescent="0.25">
      <c r="G109"/>
      <c r="H109"/>
      <c r="I109" s="29"/>
      <c r="J109" s="29"/>
      <c r="K109" s="29"/>
      <c r="L109" s="29"/>
      <c r="M109" s="29"/>
      <c r="N109" s="29"/>
      <c r="O109" s="29"/>
      <c r="AA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8"/>
      <c r="AN109" s="30"/>
      <c r="AO109" s="30"/>
      <c r="AP109" s="30"/>
      <c r="AQ109" s="30"/>
    </row>
    <row r="110" spans="2:43" s="28" customFormat="1" ht="15" customHeight="1" outlineLevel="1" x14ac:dyDescent="0.25">
      <c r="G110"/>
      <c r="H110"/>
      <c r="I110" s="29"/>
      <c r="J110" s="29"/>
      <c r="K110" s="29"/>
      <c r="L110" s="29"/>
      <c r="M110" s="29"/>
      <c r="N110" s="29"/>
      <c r="O110" s="29"/>
      <c r="AA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8"/>
      <c r="AN110" s="30"/>
      <c r="AO110" s="30"/>
      <c r="AP110" s="30"/>
      <c r="AQ110" s="30"/>
    </row>
    <row r="111" spans="2:43" s="28" customFormat="1" ht="15" customHeight="1" outlineLevel="1" x14ac:dyDescent="0.25">
      <c r="B111" s="20" t="s">
        <v>79</v>
      </c>
      <c r="C111"/>
      <c r="D111"/>
      <c r="E111"/>
      <c r="F111"/>
      <c r="H111"/>
      <c r="I111" s="29"/>
      <c r="J111" s="29"/>
      <c r="K111" s="29"/>
      <c r="L111" s="29"/>
      <c r="M111" s="29"/>
      <c r="N111" s="29"/>
      <c r="O111" s="29"/>
      <c r="AA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8"/>
      <c r="AN111" s="30"/>
      <c r="AO111" s="30"/>
      <c r="AP111" s="30"/>
      <c r="AQ111" s="30"/>
    </row>
    <row r="112" spans="2:43" s="28" customFormat="1" outlineLevel="1" x14ac:dyDescent="0.25">
      <c r="B112"/>
      <c r="C112" s="8"/>
      <c r="D112"/>
      <c r="E112"/>
      <c r="F112"/>
      <c r="H112"/>
      <c r="I112" s="29"/>
      <c r="J112" s="29"/>
      <c r="K112" s="29"/>
      <c r="L112" s="29"/>
      <c r="M112" s="29"/>
      <c r="N112" s="29"/>
      <c r="O112" s="29"/>
      <c r="P112" s="29"/>
      <c r="Q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8"/>
      <c r="AN112" s="30"/>
      <c r="AO112" s="30"/>
      <c r="AP112" s="30"/>
      <c r="AQ112" s="30"/>
    </row>
    <row r="113" spans="2:43" s="28" customFormat="1" ht="15.75" outlineLevel="1" thickBot="1" x14ac:dyDescent="0.3">
      <c r="B113"/>
      <c r="C113" s="8"/>
      <c r="D113"/>
      <c r="E113"/>
      <c r="F113"/>
      <c r="H113"/>
      <c r="I113" s="29"/>
      <c r="J113" s="29"/>
      <c r="K113" s="29"/>
      <c r="L113" s="29"/>
      <c r="M113" s="29"/>
      <c r="N113" s="29"/>
      <c r="O113" s="29"/>
      <c r="P113" s="29"/>
      <c r="Q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8"/>
      <c r="AN113" s="30"/>
      <c r="AO113" s="30"/>
      <c r="AP113" s="30"/>
      <c r="AQ113" s="30"/>
    </row>
    <row r="114" spans="2:43" s="28" customFormat="1" ht="15" customHeight="1" outlineLevel="1" x14ac:dyDescent="0.25">
      <c r="B114"/>
      <c r="C114" s="8"/>
      <c r="D114" s="151" t="s">
        <v>28</v>
      </c>
      <c r="E114" s="152"/>
      <c r="F114" s="153"/>
      <c r="G114"/>
      <c r="H114"/>
      <c r="I114" s="29"/>
      <c r="J114" s="29"/>
      <c r="K114" s="29"/>
      <c r="L114" s="29"/>
      <c r="M114" s="29"/>
      <c r="N114" s="29"/>
      <c r="O114" s="29"/>
      <c r="P114" s="29"/>
      <c r="Q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8"/>
      <c r="AN114" s="30"/>
      <c r="AO114" s="30"/>
      <c r="AP114" s="30"/>
      <c r="AQ114" s="30"/>
    </row>
    <row r="115" spans="2:43" s="28" customFormat="1" ht="66" customHeight="1" outlineLevel="1" thickBot="1" x14ac:dyDescent="0.3">
      <c r="B115"/>
      <c r="C115"/>
      <c r="D115" s="10" t="s">
        <v>38</v>
      </c>
      <c r="E115" s="11" t="s">
        <v>30</v>
      </c>
      <c r="F115" s="14" t="s">
        <v>39</v>
      </c>
      <c r="G115"/>
      <c r="H115"/>
      <c r="I115" s="29"/>
      <c r="J115" s="29"/>
      <c r="K115" s="29"/>
      <c r="L115" s="29"/>
      <c r="M115" s="29"/>
      <c r="N115" s="29"/>
      <c r="O115" s="29"/>
      <c r="P115" s="29"/>
      <c r="Q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8"/>
      <c r="AN115" s="30"/>
      <c r="AO115" s="30"/>
      <c r="AP115" s="30"/>
      <c r="AQ115" s="30"/>
    </row>
    <row r="116" spans="2:43" s="28" customFormat="1" ht="15" customHeight="1" outlineLevel="1" thickTop="1" thickBot="1" x14ac:dyDescent="0.3">
      <c r="D116" s="109">
        <v>1750</v>
      </c>
      <c r="E116" s="110">
        <v>3</v>
      </c>
      <c r="F116" s="62">
        <f>E116*D116</f>
        <v>5250</v>
      </c>
      <c r="G116"/>
      <c r="H116"/>
      <c r="I116" s="29"/>
      <c r="J116" s="29"/>
      <c r="K116" s="29"/>
      <c r="L116" s="29"/>
      <c r="M116" s="29"/>
      <c r="N116" s="29"/>
      <c r="O116" s="29"/>
      <c r="P116" s="29"/>
      <c r="Q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8"/>
      <c r="AN116" s="30"/>
      <c r="AO116" s="30"/>
      <c r="AP116" s="30"/>
      <c r="AQ116" s="30"/>
    </row>
    <row r="117" spans="2:43" s="28" customFormat="1" ht="15" customHeight="1" outlineLevel="1" thickTop="1" x14ac:dyDescent="0.25">
      <c r="D117" s="8"/>
      <c r="E117" s="8"/>
      <c r="F117" s="8"/>
      <c r="G117"/>
      <c r="H117"/>
      <c r="I117" s="29"/>
      <c r="J117" s="29"/>
      <c r="K117" s="29"/>
      <c r="L117" s="29"/>
      <c r="M117" s="29"/>
      <c r="N117" s="29"/>
      <c r="O117" s="29"/>
      <c r="P117" s="29"/>
      <c r="Q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8"/>
      <c r="AN117" s="30"/>
      <c r="AO117" s="30"/>
      <c r="AP117" s="30"/>
      <c r="AQ117" s="30"/>
    </row>
    <row r="118" spans="2:43" s="28" customFormat="1" ht="15" customHeight="1" outlineLevel="1" x14ac:dyDescent="0.25">
      <c r="D118" s="8"/>
      <c r="E118" s="8"/>
      <c r="F118" s="8"/>
      <c r="G118"/>
      <c r="H118"/>
      <c r="I118" s="29"/>
      <c r="J118" s="29"/>
      <c r="K118" s="29"/>
      <c r="L118" s="29"/>
      <c r="M118" s="29"/>
      <c r="N118" s="29"/>
      <c r="O118" s="29"/>
      <c r="P118" s="29"/>
      <c r="Q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8"/>
      <c r="AN118" s="30"/>
      <c r="AO118" s="30"/>
      <c r="AP118" s="30"/>
      <c r="AQ118" s="30"/>
    </row>
    <row r="119" spans="2:43" s="28" customFormat="1" ht="15" customHeight="1" outlineLevel="1" x14ac:dyDescent="0.25">
      <c r="B119" s="20" t="s">
        <v>75</v>
      </c>
      <c r="D119" s="8"/>
      <c r="E119" s="8"/>
      <c r="F119" s="8"/>
      <c r="G119"/>
      <c r="H119"/>
      <c r="I119" s="29"/>
      <c r="J119" s="29"/>
      <c r="K119" s="29"/>
      <c r="L119" s="29"/>
      <c r="M119" s="29"/>
      <c r="N119" s="29"/>
      <c r="O119" s="29"/>
      <c r="P119" s="29"/>
      <c r="Q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8"/>
      <c r="AN119" s="30"/>
      <c r="AO119" s="30"/>
      <c r="AP119" s="30"/>
      <c r="AQ119" s="30"/>
    </row>
    <row r="120" spans="2:43" s="28" customFormat="1" ht="15" customHeight="1" outlineLevel="1" x14ac:dyDescent="0.25">
      <c r="B120" s="20"/>
      <c r="D120" s="8"/>
      <c r="E120" s="8"/>
      <c r="F120" s="8"/>
      <c r="G120"/>
      <c r="H120"/>
      <c r="I120" s="29"/>
      <c r="J120" s="29"/>
      <c r="K120" s="29"/>
      <c r="L120" s="29"/>
      <c r="M120" s="29"/>
      <c r="N120" s="29"/>
      <c r="O120" s="29"/>
      <c r="P120" s="29"/>
      <c r="Q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8"/>
      <c r="AN120" s="30"/>
      <c r="AO120" s="30"/>
      <c r="AP120" s="30"/>
      <c r="AQ120" s="30"/>
    </row>
    <row r="121" spans="2:43" s="28" customFormat="1" ht="15" customHeight="1" outlineLevel="1" thickBot="1" x14ac:dyDescent="0.3">
      <c r="B121" s="20"/>
      <c r="D121" s="8"/>
      <c r="E121" s="8"/>
      <c r="F121" s="8"/>
      <c r="G121"/>
      <c r="H121"/>
      <c r="I121" s="29"/>
      <c r="J121" s="29"/>
      <c r="K121" s="29"/>
      <c r="L121" s="29"/>
      <c r="M121" s="29"/>
      <c r="N121" s="29"/>
      <c r="O121" s="29"/>
      <c r="P121" s="29"/>
      <c r="Q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8"/>
      <c r="AN121" s="30"/>
      <c r="AO121" s="30"/>
      <c r="AP121" s="30"/>
      <c r="AQ121" s="30"/>
    </row>
    <row r="122" spans="2:43" s="28" customFormat="1" ht="15" customHeight="1" outlineLevel="1" x14ac:dyDescent="0.25">
      <c r="D122" s="32" t="s">
        <v>63</v>
      </c>
      <c r="E122" s="8"/>
      <c r="F122" s="8"/>
      <c r="G122"/>
      <c r="H122"/>
      <c r="I122" s="29"/>
      <c r="J122" s="29"/>
      <c r="K122" s="29"/>
      <c r="L122" s="29"/>
      <c r="M122" s="29"/>
      <c r="N122" s="29"/>
      <c r="O122" s="29"/>
      <c r="P122" s="29"/>
      <c r="Q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8"/>
      <c r="AN122" s="30"/>
      <c r="AO122" s="30"/>
      <c r="AP122" s="30"/>
      <c r="AQ122" s="30"/>
    </row>
    <row r="123" spans="2:43" s="28" customFormat="1" ht="15" customHeight="1" outlineLevel="1" thickBot="1" x14ac:dyDescent="0.3">
      <c r="C123" s="8"/>
      <c r="D123" s="52" t="s">
        <v>105</v>
      </c>
      <c r="E123" s="8"/>
      <c r="F123" s="8"/>
      <c r="G123"/>
      <c r="H123"/>
      <c r="I123" s="29"/>
      <c r="J123" s="29"/>
      <c r="K123" s="29"/>
      <c r="L123" s="29"/>
      <c r="M123" s="29"/>
      <c r="N123" s="29"/>
      <c r="O123" s="29"/>
      <c r="P123" s="29"/>
      <c r="Q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8"/>
      <c r="AN123" s="30"/>
      <c r="AO123" s="30"/>
      <c r="AP123" s="30"/>
      <c r="AQ123" s="30"/>
    </row>
    <row r="124" spans="2:43" s="28" customFormat="1" ht="15" customHeight="1" outlineLevel="1" thickBot="1" x14ac:dyDescent="0.3">
      <c r="C124" s="15" t="s">
        <v>13</v>
      </c>
      <c r="D124" s="21">
        <f>F116*K104/1000</f>
        <v>25.422600000000003</v>
      </c>
      <c r="E124" s="8"/>
      <c r="F124" s="8"/>
      <c r="G124"/>
      <c r="H124"/>
      <c r="I124" s="29"/>
      <c r="J124" s="29"/>
      <c r="K124" s="29"/>
      <c r="L124" s="29"/>
      <c r="M124" s="29"/>
      <c r="N124" s="29"/>
      <c r="O124" s="29"/>
      <c r="P124" s="29"/>
      <c r="Q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8"/>
      <c r="AN124" s="30"/>
      <c r="AO124" s="30"/>
      <c r="AP124" s="30"/>
      <c r="AQ124" s="30"/>
    </row>
    <row r="125" spans="2:43" s="28" customFormat="1" ht="15" customHeight="1" outlineLevel="1" thickBot="1" x14ac:dyDescent="0.3">
      <c r="C125" s="18" t="s">
        <v>14</v>
      </c>
      <c r="D125" s="57">
        <f>F116*K105/1000</f>
        <v>9.1874999999999984E-2</v>
      </c>
      <c r="E125" s="8"/>
      <c r="F125" s="50"/>
      <c r="G125" s="51"/>
      <c r="H125" s="51"/>
      <c r="I125" s="29"/>
      <c r="J125" s="29"/>
      <c r="K125" s="29"/>
      <c r="L125" s="29"/>
      <c r="M125" s="29"/>
      <c r="N125" s="29"/>
      <c r="O125" s="29"/>
      <c r="P125" s="29"/>
      <c r="Q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8"/>
      <c r="AN125" s="30"/>
      <c r="AO125" s="30"/>
      <c r="AP125" s="30"/>
      <c r="AQ125" s="30"/>
    </row>
    <row r="126" spans="2:43" s="28" customFormat="1" ht="15" customHeight="1" outlineLevel="1" x14ac:dyDescent="0.25">
      <c r="D126" s="8"/>
      <c r="E126" s="8"/>
      <c r="F126" s="8"/>
      <c r="G126"/>
      <c r="H126"/>
      <c r="I126" s="29"/>
      <c r="J126" s="29"/>
      <c r="K126" s="29"/>
      <c r="L126" s="29"/>
      <c r="M126" s="29"/>
      <c r="N126" s="29"/>
      <c r="O126" s="29"/>
      <c r="P126" s="29"/>
      <c r="Q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8"/>
      <c r="AN126" s="30"/>
      <c r="AO126" s="30"/>
      <c r="AP126" s="30"/>
      <c r="AQ126" s="30"/>
    </row>
    <row r="127" spans="2:43" s="28" customFormat="1" ht="15" customHeight="1" outlineLevel="1" x14ac:dyDescent="0.25">
      <c r="D127" s="8"/>
      <c r="E127" s="8"/>
      <c r="F127" s="8"/>
      <c r="G127"/>
      <c r="H127"/>
      <c r="I127" s="29"/>
      <c r="J127" s="29"/>
      <c r="K127" s="29"/>
      <c r="L127" s="29"/>
      <c r="M127" s="29"/>
      <c r="N127" s="29"/>
      <c r="O127" s="29"/>
      <c r="P127" s="29"/>
      <c r="Q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8"/>
      <c r="AN127" s="30"/>
      <c r="AO127" s="30"/>
      <c r="AP127" s="30"/>
      <c r="AQ127" s="30"/>
    </row>
    <row r="128" spans="2:43" s="28" customFormat="1" ht="15" customHeight="1" outlineLevel="1" x14ac:dyDescent="0.25">
      <c r="B128" s="20" t="s">
        <v>76</v>
      </c>
      <c r="D128" s="8"/>
      <c r="E128" s="8"/>
      <c r="F128" s="8"/>
      <c r="G128"/>
      <c r="H128"/>
      <c r="I128" s="29"/>
      <c r="J128" s="29"/>
      <c r="K128" s="29"/>
      <c r="L128" s="29"/>
      <c r="M128" s="29"/>
      <c r="N128" s="29"/>
      <c r="O128" s="29"/>
      <c r="P128" s="29"/>
      <c r="Q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8"/>
      <c r="AN128" s="30"/>
      <c r="AO128" s="30"/>
      <c r="AP128" s="30"/>
      <c r="AQ128" s="30"/>
    </row>
    <row r="129" spans="1:43" s="28" customFormat="1" ht="15" customHeight="1" outlineLevel="1" x14ac:dyDescent="0.25">
      <c r="D129" s="8"/>
      <c r="E129" s="8"/>
      <c r="F129" s="8"/>
      <c r="G129"/>
      <c r="H129"/>
      <c r="I129" s="29"/>
      <c r="J129" s="29"/>
      <c r="K129" s="29"/>
      <c r="L129" s="29"/>
      <c r="M129" s="29"/>
      <c r="N129" s="29"/>
      <c r="O129" s="29"/>
      <c r="P129" s="29"/>
      <c r="Q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8"/>
      <c r="AN129" s="30"/>
      <c r="AO129" s="30"/>
      <c r="AP129" s="30"/>
      <c r="AQ129" s="30"/>
    </row>
    <row r="130" spans="1:43" s="28" customFormat="1" ht="15" customHeight="1" outlineLevel="1" thickBot="1" x14ac:dyDescent="0.3">
      <c r="D130" s="8"/>
      <c r="E130" s="8"/>
      <c r="F130" s="8"/>
      <c r="G130"/>
      <c r="H130"/>
      <c r="I130" s="29"/>
      <c r="J130" s="29"/>
      <c r="K130" s="29"/>
      <c r="L130" s="29"/>
      <c r="M130" s="29"/>
      <c r="N130" s="29"/>
      <c r="O130" s="29"/>
      <c r="P130" s="29"/>
      <c r="Q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8"/>
      <c r="AN130" s="30"/>
      <c r="AO130" s="30"/>
      <c r="AP130" s="30"/>
      <c r="AQ130" s="30"/>
    </row>
    <row r="131" spans="1:43" s="28" customFormat="1" ht="16.5" customHeight="1" outlineLevel="1" x14ac:dyDescent="0.25">
      <c r="C131" s="8"/>
      <c r="D131" s="88" t="s">
        <v>31</v>
      </c>
      <c r="E131" s="89" t="s">
        <v>26</v>
      </c>
      <c r="G131"/>
      <c r="H131"/>
      <c r="I131" s="29"/>
      <c r="J131" s="29"/>
      <c r="K131" s="29"/>
      <c r="L131" s="29"/>
      <c r="M131" s="29"/>
      <c r="N131" s="29"/>
      <c r="O131" s="29"/>
      <c r="P131" s="29"/>
      <c r="Q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8"/>
      <c r="AN131" s="30"/>
      <c r="AO131" s="30"/>
      <c r="AP131" s="30"/>
      <c r="AQ131" s="30"/>
    </row>
    <row r="132" spans="1:43" s="28" customFormat="1" ht="16.5" customHeight="1" outlineLevel="1" thickBot="1" x14ac:dyDescent="0.3">
      <c r="C132" s="8"/>
      <c r="D132" s="84" t="s">
        <v>105</v>
      </c>
      <c r="E132" s="85" t="s">
        <v>105</v>
      </c>
      <c r="G132"/>
      <c r="H132"/>
      <c r="I132" s="29"/>
      <c r="J132" s="29"/>
      <c r="K132" s="29"/>
      <c r="L132" s="29"/>
      <c r="M132" s="29"/>
      <c r="N132" s="29"/>
      <c r="O132" s="29"/>
      <c r="P132" s="29"/>
      <c r="Q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8"/>
      <c r="AN132" s="30"/>
      <c r="AO132" s="30"/>
      <c r="AP132" s="30"/>
      <c r="AQ132" s="30"/>
    </row>
    <row r="133" spans="1:43" s="28" customFormat="1" ht="56.25" customHeight="1" outlineLevel="1" thickBot="1" x14ac:dyDescent="0.3">
      <c r="C133" s="31" t="s">
        <v>32</v>
      </c>
      <c r="D133" s="63">
        <f>E133/E116</f>
        <v>8.4435750000000009</v>
      </c>
      <c r="E133" s="63">
        <f>D124-D125</f>
        <v>25.330725000000001</v>
      </c>
      <c r="F133" s="49"/>
      <c r="G133"/>
      <c r="H133"/>
      <c r="I133" s="29"/>
      <c r="J133" s="29"/>
      <c r="K133" s="29"/>
      <c r="L133" s="29"/>
      <c r="M133" s="29"/>
      <c r="N133" s="29"/>
      <c r="O133" s="29"/>
      <c r="P133" s="29"/>
      <c r="Q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8"/>
      <c r="AN133" s="30"/>
      <c r="AO133" s="30"/>
      <c r="AP133" s="30"/>
      <c r="AQ133" s="30"/>
    </row>
    <row r="134" spans="1:43" s="28" customFormat="1" ht="15" customHeight="1" outlineLevel="1" x14ac:dyDescent="0.25">
      <c r="G134"/>
      <c r="H134"/>
      <c r="I134" s="29"/>
      <c r="J134" s="29"/>
      <c r="K134" s="29"/>
      <c r="L134" s="29"/>
      <c r="M134" s="29"/>
      <c r="N134" s="29"/>
      <c r="O134" s="29"/>
      <c r="P134" s="29"/>
      <c r="Q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8"/>
      <c r="AN134" s="30"/>
      <c r="AO134" s="30"/>
      <c r="AP134" s="30"/>
      <c r="AQ134" s="30"/>
    </row>
    <row r="135" spans="1:43" s="28" customFormat="1" ht="15" customHeight="1" outlineLevel="1" x14ac:dyDescent="0.25">
      <c r="G135"/>
      <c r="H135"/>
      <c r="I135" s="29"/>
      <c r="J135" s="29"/>
      <c r="K135" s="29"/>
      <c r="L135" s="29"/>
      <c r="M135" s="29"/>
      <c r="N135" s="29"/>
      <c r="O135" s="29"/>
      <c r="P135" s="29"/>
      <c r="Q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8"/>
      <c r="AN135" s="30"/>
      <c r="AO135" s="30"/>
      <c r="AP135" s="30"/>
      <c r="AQ135" s="30"/>
    </row>
    <row r="136" spans="1:43" x14ac:dyDescent="0.25">
      <c r="A136" s="4"/>
    </row>
  </sheetData>
  <sheetProtection algorithmName="SHA-512" hashValue="HH6JK5s+RdpJJRoDOLjUvz2599OyEUaoa9nMUWLeuw2WqGgOWTylVcR1DPFLiIwbkb704sKiLEltOOclNqDqlA==" saltValue="3Flw4cw/5HlC0lIV+1niwQ==" spinCount="100000" sheet="1" objects="1" scenarios="1"/>
  <mergeCells count="12">
    <mergeCell ref="C44:C45"/>
    <mergeCell ref="D51:F51"/>
    <mergeCell ref="D15:F15"/>
    <mergeCell ref="D78:F78"/>
    <mergeCell ref="D21:J21"/>
    <mergeCell ref="D33:J33"/>
    <mergeCell ref="D39:K39"/>
    <mergeCell ref="D102:K102"/>
    <mergeCell ref="D84:J84"/>
    <mergeCell ref="D96:J96"/>
    <mergeCell ref="C107:C108"/>
    <mergeCell ref="D114:F114"/>
  </mergeCells>
  <hyperlinks>
    <hyperlink ref="C16" r:id="rId1" display="Natural Resources Canada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zoomScale="85" zoomScaleNormal="85" workbookViewId="0">
      <selection activeCell="L23" sqref="L23"/>
    </sheetView>
  </sheetViews>
  <sheetFormatPr defaultRowHeight="15" outlineLevelRow="1" x14ac:dyDescent="0.25"/>
  <cols>
    <col min="1" max="2" width="3.7109375" customWidth="1"/>
    <col min="3" max="3" width="16.7109375" customWidth="1"/>
    <col min="4" max="4" width="15.7109375" customWidth="1"/>
    <col min="5" max="5" width="15.28515625" customWidth="1"/>
    <col min="6" max="6" width="17.140625" customWidth="1"/>
    <col min="7" max="32" width="14.140625" customWidth="1"/>
    <col min="33" max="33" width="11.42578125" customWidth="1"/>
    <col min="34" max="34" width="10.7109375" customWidth="1"/>
    <col min="35" max="35" width="11.28515625" bestFit="1" customWidth="1"/>
    <col min="36" max="36" width="12.28515625" customWidth="1"/>
  </cols>
  <sheetData>
    <row r="1" spans="1:6" x14ac:dyDescent="0.25">
      <c r="A1" s="4" t="s">
        <v>90</v>
      </c>
    </row>
    <row r="4" spans="1:6" x14ac:dyDescent="0.25">
      <c r="A4" s="4" t="s">
        <v>40</v>
      </c>
    </row>
    <row r="5" spans="1:6" outlineLevel="1" x14ac:dyDescent="0.25"/>
    <row r="6" spans="1:6" ht="30" outlineLevel="1" x14ac:dyDescent="0.25">
      <c r="C6" s="41" t="s">
        <v>41</v>
      </c>
      <c r="D6" s="42" t="s">
        <v>42</v>
      </c>
      <c r="E6" s="33" t="s">
        <v>43</v>
      </c>
    </row>
    <row r="7" spans="1:6" ht="17.25" outlineLevel="1" x14ac:dyDescent="0.25">
      <c r="C7" s="136" t="s">
        <v>110</v>
      </c>
      <c r="D7" s="145">
        <v>2.379</v>
      </c>
      <c r="E7" s="34" t="s">
        <v>44</v>
      </c>
    </row>
    <row r="8" spans="1:6" ht="17.25" outlineLevel="1" x14ac:dyDescent="0.25">
      <c r="C8" s="137" t="s">
        <v>111</v>
      </c>
      <c r="D8" s="146">
        <v>2.65</v>
      </c>
      <c r="E8" s="35" t="s">
        <v>44</v>
      </c>
    </row>
    <row r="9" spans="1:6" ht="17.25" outlineLevel="1" x14ac:dyDescent="0.25">
      <c r="C9" s="36" t="s">
        <v>112</v>
      </c>
      <c r="D9" s="37">
        <v>2.4740000000000002</v>
      </c>
      <c r="E9" s="35" t="s">
        <v>44</v>
      </c>
    </row>
    <row r="10" spans="1:6" ht="17.25" outlineLevel="1" x14ac:dyDescent="0.25">
      <c r="C10" s="36" t="s">
        <v>113</v>
      </c>
      <c r="D10" s="37">
        <v>1.5089999999999999</v>
      </c>
      <c r="E10" s="35" t="s">
        <v>44</v>
      </c>
    </row>
    <row r="11" spans="1:6" ht="17.25" outlineLevel="1" x14ac:dyDescent="0.25">
      <c r="C11" s="137" t="s">
        <v>114</v>
      </c>
      <c r="D11" s="130">
        <v>1.534</v>
      </c>
      <c r="E11" s="35" t="s">
        <v>44</v>
      </c>
    </row>
    <row r="12" spans="1:6" ht="17.25" outlineLevel="1" x14ac:dyDescent="0.25">
      <c r="C12" s="137" t="s">
        <v>115</v>
      </c>
      <c r="D12" s="130">
        <v>3.089</v>
      </c>
      <c r="E12" s="35" t="s">
        <v>45</v>
      </c>
    </row>
    <row r="13" spans="1:6" ht="17.25" outlineLevel="1" x14ac:dyDescent="0.25">
      <c r="C13" s="39" t="s">
        <v>116</v>
      </c>
      <c r="D13" s="147">
        <v>1.0670000000000001E-2</v>
      </c>
      <c r="E13" s="38" t="s">
        <v>46</v>
      </c>
    </row>
    <row r="14" spans="1:6" outlineLevel="1" x14ac:dyDescent="0.25"/>
    <row r="15" spans="1:6" outlineLevel="1" x14ac:dyDescent="0.25">
      <c r="C15" s="4" t="s">
        <v>47</v>
      </c>
    </row>
    <row r="16" spans="1:6" ht="17.25" outlineLevel="1" x14ac:dyDescent="0.25">
      <c r="C16" t="s">
        <v>124</v>
      </c>
      <c r="F16" s="40"/>
    </row>
    <row r="17" spans="1:18" outlineLevel="1" x14ac:dyDescent="0.25">
      <c r="C17" t="s">
        <v>108</v>
      </c>
      <c r="F17" s="40"/>
    </row>
    <row r="18" spans="1:18" outlineLevel="1" x14ac:dyDescent="0.25">
      <c r="C18" t="s">
        <v>107</v>
      </c>
      <c r="F18" s="40"/>
    </row>
    <row r="19" spans="1:18" ht="17.25" outlineLevel="1" x14ac:dyDescent="0.25">
      <c r="C19" t="s">
        <v>125</v>
      </c>
      <c r="F19" s="40"/>
    </row>
    <row r="20" spans="1:18" outlineLevel="1" x14ac:dyDescent="0.25">
      <c r="C20" s="138"/>
      <c r="F20" s="40"/>
    </row>
    <row r="21" spans="1:18" outlineLevel="1" x14ac:dyDescent="0.25">
      <c r="F21" s="40"/>
    </row>
    <row r="22" spans="1:18" outlineLevel="1" x14ac:dyDescent="0.25">
      <c r="F22" s="40"/>
    </row>
    <row r="23" spans="1:18" x14ac:dyDescent="0.25">
      <c r="A23" s="4" t="s">
        <v>60</v>
      </c>
    </row>
    <row r="24" spans="1:18" outlineLevel="1" x14ac:dyDescent="0.25">
      <c r="A24" s="45"/>
      <c r="B24" s="46"/>
    </row>
    <row r="25" spans="1:18" outlineLevel="1" x14ac:dyDescent="0.25">
      <c r="A25" s="45"/>
      <c r="C25" s="41"/>
      <c r="D25" s="42" t="s">
        <v>61</v>
      </c>
      <c r="E25" s="33" t="s">
        <v>57</v>
      </c>
    </row>
    <row r="26" spans="1:18" ht="17.25" outlineLevel="1" x14ac:dyDescent="0.25">
      <c r="A26" s="45"/>
      <c r="C26" s="136" t="s">
        <v>117</v>
      </c>
      <c r="D26" s="133">
        <v>1</v>
      </c>
      <c r="E26" s="131">
        <v>38.299999999999997</v>
      </c>
      <c r="F26" s="129"/>
    </row>
    <row r="27" spans="1:18" ht="17.25" outlineLevel="1" x14ac:dyDescent="0.25">
      <c r="C27" s="36" t="s">
        <v>118</v>
      </c>
      <c r="D27" s="133">
        <f>E27/E26</f>
        <v>0.93211488250652752</v>
      </c>
      <c r="E27" s="131">
        <v>35.700000000000003</v>
      </c>
      <c r="F27" s="129"/>
      <c r="R27" s="148"/>
    </row>
    <row r="28" spans="1:18" ht="17.25" outlineLevel="1" x14ac:dyDescent="0.25">
      <c r="A28" s="45"/>
      <c r="C28" s="36" t="s">
        <v>119</v>
      </c>
      <c r="D28" s="133">
        <v>1</v>
      </c>
      <c r="E28" s="131">
        <v>35</v>
      </c>
      <c r="F28" s="129"/>
    </row>
    <row r="29" spans="1:18" ht="17.25" outlineLevel="1" x14ac:dyDescent="0.25">
      <c r="C29" s="47" t="s">
        <v>113</v>
      </c>
      <c r="D29" s="134">
        <f>E29/E28</f>
        <v>0.66914285714285715</v>
      </c>
      <c r="E29" s="132">
        <v>23.42</v>
      </c>
      <c r="F29" s="129"/>
    </row>
    <row r="30" spans="1:18" outlineLevel="1" x14ac:dyDescent="0.25"/>
    <row r="31" spans="1:18" outlineLevel="1" x14ac:dyDescent="0.25">
      <c r="C31" s="4" t="s">
        <v>47</v>
      </c>
    </row>
    <row r="32" spans="1:18" ht="17.25" outlineLevel="1" x14ac:dyDescent="0.25">
      <c r="C32" s="128" t="s">
        <v>122</v>
      </c>
    </row>
    <row r="33" spans="1:6" ht="17.25" outlineLevel="1" x14ac:dyDescent="0.25">
      <c r="C33" s="135" t="s">
        <v>123</v>
      </c>
    </row>
    <row r="34" spans="1:6" outlineLevel="1" x14ac:dyDescent="0.25"/>
    <row r="35" spans="1:6" outlineLevel="1" x14ac:dyDescent="0.25"/>
    <row r="36" spans="1:6" x14ac:dyDescent="0.25">
      <c r="A36" s="4"/>
    </row>
    <row r="37" spans="1:6" x14ac:dyDescent="0.25">
      <c r="F37" s="66"/>
    </row>
    <row r="38" spans="1:6" x14ac:dyDescent="0.25">
      <c r="D38" s="65"/>
    </row>
  </sheetData>
  <sheetProtection algorithmName="SHA-512" hashValue="Lk56llJqLmjzj4OP1ojy9GoHR82W8QzrKUwgDN6UpCpXiT6o5QfcHwGKLQVk7zVl2OMr+qoPtVqYonKaS4UFpg==" saltValue="5+HK913oXzT1BVrQ5n3fkg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1 (Preferred)</vt:lpstr>
      <vt:lpstr>Option 2 (Alternative)</vt:lpstr>
      <vt:lpstr>Constants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</dc:creator>
  <cp:lastModifiedBy>Diaz, Alvaro ENV:EX</cp:lastModifiedBy>
  <dcterms:created xsi:type="dcterms:W3CDTF">2011-02-12T01:37:56Z</dcterms:created>
  <dcterms:modified xsi:type="dcterms:W3CDTF">2019-01-28T16:44:33Z</dcterms:modified>
</cp:coreProperties>
</file>